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840" tabRatio="805"/>
  </bookViews>
  <sheets>
    <sheet name="RBTRANS CONTRATAÇÕES DEZ 2024" sheetId="1" r:id="rId1"/>
  </sheets>
  <definedNames>
    <definedName name="_xlnm._FilterDatabase" localSheetId="0" hidden="1">'RBTRANS CONTRATAÇÕES DEZ 2024'!$BZ$22:$CE$281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L290" i="1" l="1"/>
  <c r="BK290" i="1"/>
  <c r="BJ290" i="1"/>
  <c r="BI290" i="1"/>
  <c r="BH290" i="1"/>
  <c r="BF290" i="1"/>
  <c r="BE290" i="1"/>
  <c r="BB290" i="1"/>
  <c r="BA290" i="1"/>
  <c r="AX290" i="1"/>
  <c r="AW290" i="1"/>
  <c r="AH290" i="1"/>
  <c r="AK290" i="1"/>
  <c r="AJ290" i="1"/>
  <c r="AI290" i="1"/>
  <c r="X290" i="1"/>
  <c r="BK257" i="1" l="1"/>
  <c r="BK245" i="1"/>
  <c r="BK276" i="1"/>
  <c r="BK255" i="1"/>
  <c r="BL245" i="1"/>
  <c r="BK285" i="1"/>
  <c r="BL285" i="1" s="1"/>
  <c r="BK145" i="1"/>
  <c r="BK62" i="1"/>
  <c r="BK282" i="1"/>
  <c r="BK54" i="1"/>
  <c r="BK193" i="1"/>
  <c r="BK22" i="1"/>
  <c r="BK31" i="1"/>
  <c r="BK183" i="1"/>
  <c r="BK263" i="1"/>
  <c r="BK258" i="1"/>
  <c r="BK188" i="1"/>
  <c r="BK207" i="1"/>
  <c r="BK289" i="1"/>
  <c r="BL289" i="1" s="1"/>
  <c r="BI289" i="1"/>
  <c r="BK281" i="1"/>
  <c r="BK200" i="1"/>
  <c r="BK173" i="1"/>
  <c r="BK163" i="1"/>
  <c r="BK153" i="1"/>
  <c r="BK132" i="1"/>
  <c r="BK118" i="1"/>
  <c r="BK106" i="1"/>
  <c r="BK79" i="1"/>
  <c r="BK247" i="1"/>
  <c r="BL247" i="1" s="1"/>
  <c r="BK286" i="1"/>
  <c r="BL286" i="1" s="1"/>
  <c r="BK275" i="1"/>
  <c r="BK97" i="1"/>
  <c r="BK232" i="1"/>
  <c r="BK262" i="1"/>
  <c r="BK264" i="1"/>
  <c r="BK274" i="1"/>
  <c r="BL274" i="1" s="1"/>
  <c r="BK271" i="1"/>
  <c r="BK237" i="1"/>
  <c r="BK90" i="1"/>
  <c r="BK283" i="1"/>
  <c r="BK212" i="1"/>
  <c r="BL212" i="1"/>
  <c r="BK228" i="1"/>
  <c r="BK261" i="1"/>
  <c r="BK251" i="1"/>
  <c r="BK273" i="1"/>
  <c r="BL273" i="1" s="1"/>
  <c r="BK272" i="1"/>
  <c r="BK270" i="1"/>
  <c r="BK71" i="1"/>
  <c r="BI200" i="1"/>
  <c r="BI173" i="1"/>
  <c r="BI163" i="1"/>
  <c r="BI153" i="1"/>
  <c r="AW138" i="1"/>
  <c r="BI132" i="1" s="1"/>
  <c r="AW124" i="1"/>
  <c r="BI118" i="1" s="1"/>
  <c r="BI106" i="1"/>
  <c r="BI79" i="1"/>
  <c r="BI281" i="1"/>
  <c r="BI279" i="1"/>
  <c r="BI278" i="1"/>
  <c r="BI277" i="1"/>
  <c r="BI276" i="1"/>
  <c r="BI275" i="1"/>
  <c r="BI274" i="1"/>
  <c r="BI273" i="1"/>
  <c r="BI272" i="1"/>
  <c r="BI271" i="1"/>
  <c r="BI270" i="1"/>
  <c r="BI269" i="1"/>
  <c r="BI268" i="1"/>
  <c r="BI267" i="1"/>
  <c r="BI266" i="1"/>
  <c r="BI265" i="1"/>
  <c r="BI264" i="1"/>
  <c r="BI263" i="1"/>
  <c r="BI262" i="1"/>
  <c r="BI261" i="1"/>
  <c r="BI258" i="1"/>
  <c r="BI257" i="1"/>
  <c r="BI256" i="1"/>
  <c r="BI255" i="1"/>
  <c r="BI252" i="1"/>
  <c r="BI251" i="1"/>
  <c r="BI247" i="1"/>
  <c r="BI246" i="1"/>
  <c r="BI245" i="1"/>
  <c r="BI243" i="1"/>
  <c r="BI242" i="1"/>
  <c r="BI241" i="1"/>
  <c r="BI237" i="1"/>
  <c r="BI236" i="1"/>
  <c r="BI188" i="1"/>
  <c r="BI220" i="1"/>
  <c r="BI216" i="1"/>
  <c r="BI228" i="1"/>
  <c r="BI97" i="1"/>
  <c r="BK288" i="1"/>
  <c r="BL288" i="1" s="1"/>
  <c r="BI288" i="1"/>
  <c r="BL287" i="1"/>
  <c r="AK287" i="1"/>
  <c r="BI287" i="1" s="1"/>
  <c r="BI286" i="1"/>
  <c r="BL243" i="1"/>
  <c r="BI285" i="1"/>
  <c r="BN90" i="1" l="1"/>
  <c r="BK284" i="1"/>
  <c r="BL284" i="1" s="1"/>
  <c r="BK244" i="1"/>
  <c r="BI244" i="1"/>
  <c r="BI284" i="1"/>
  <c r="BL283" i="1"/>
  <c r="BI283" i="1"/>
  <c r="BK241" i="1"/>
  <c r="BL281" i="1"/>
  <c r="BK220" i="1"/>
  <c r="BK216" i="1"/>
  <c r="BK46" i="1"/>
  <c r="BL258" i="1"/>
  <c r="BL282" i="1"/>
  <c r="BL261" i="1"/>
  <c r="BL251" i="1"/>
  <c r="BL255" i="1"/>
  <c r="BK252" i="1"/>
  <c r="BL252" i="1" s="1"/>
  <c r="BI227" i="1"/>
  <c r="BI232" i="1" l="1"/>
  <c r="BI223" i="1"/>
  <c r="BI212" i="1"/>
  <c r="BI207" i="1"/>
  <c r="BI183" i="1"/>
  <c r="BI145" i="1"/>
  <c r="BI282" i="1"/>
  <c r="BI90" i="1"/>
  <c r="BI71" i="1"/>
  <c r="BI62" i="1"/>
  <c r="BI54" i="1"/>
  <c r="BI46" i="1"/>
  <c r="BI22" i="1"/>
  <c r="BI31" i="1"/>
  <c r="BI193" i="1"/>
  <c r="BK280" i="1" l="1"/>
  <c r="BL280" i="1" s="1"/>
  <c r="BK227" i="1" l="1"/>
  <c r="BK267" i="1"/>
  <c r="BJ83" i="1"/>
  <c r="BK279" i="1"/>
  <c r="BL279" i="1" s="1"/>
  <c r="BK278" i="1"/>
  <c r="BL278" i="1" s="1"/>
  <c r="BK277" i="1" l="1"/>
  <c r="BL277" i="1" s="1"/>
  <c r="BL272" i="1"/>
  <c r="BK223" i="1"/>
  <c r="BL276" i="1" l="1"/>
  <c r="BL275" i="1"/>
  <c r="BL271" i="1"/>
  <c r="BL270" i="1"/>
  <c r="BL269" i="1"/>
  <c r="BL268" i="1"/>
  <c r="BL267" i="1"/>
  <c r="BL266" i="1"/>
  <c r="BK265" i="1"/>
  <c r="BL264" i="1"/>
  <c r="BL263" i="1"/>
  <c r="BL262" i="1"/>
  <c r="BL257" i="1"/>
  <c r="BL256" i="1"/>
  <c r="BL244" i="1"/>
  <c r="BK242" i="1"/>
  <c r="BL242" i="1" s="1"/>
  <c r="BL241" i="1"/>
  <c r="BL237" i="1"/>
  <c r="BK236" i="1"/>
  <c r="BL236" i="1" s="1"/>
  <c r="BL232" i="1"/>
  <c r="BL228" i="1"/>
  <c r="BL223" i="1"/>
  <c r="BL220" i="1"/>
  <c r="BL216" i="1"/>
  <c r="BL207" i="1"/>
  <c r="BL200" i="1"/>
  <c r="BL188" i="1"/>
  <c r="BL183" i="1"/>
  <c r="BL173" i="1"/>
  <c r="BL163" i="1"/>
  <c r="BL153" i="1"/>
  <c r="BJ146" i="1"/>
  <c r="BL145" i="1" s="1"/>
  <c r="BL132" i="1"/>
  <c r="BJ118" i="1"/>
  <c r="BJ106" i="1"/>
  <c r="BL106" i="1" s="1"/>
  <c r="BJ99" i="1"/>
  <c r="BJ98" i="1"/>
  <c r="BJ93" i="1"/>
  <c r="BJ92" i="1"/>
  <c r="BJ91" i="1"/>
  <c r="BJ73" i="1"/>
  <c r="BL71" i="1" s="1"/>
  <c r="BL62" i="1"/>
  <c r="BJ57" i="1"/>
  <c r="BJ56" i="1"/>
  <c r="BJ54" i="1"/>
  <c r="BL46" i="1"/>
  <c r="BL31" i="1"/>
  <c r="BJ25" i="1"/>
  <c r="BJ24" i="1"/>
  <c r="BJ22" i="1"/>
  <c r="BL97" i="1" l="1"/>
  <c r="BL54" i="1"/>
  <c r="BL265" i="1"/>
  <c r="BL193" i="1"/>
  <c r="BL227" i="1"/>
  <c r="BL90" i="1"/>
  <c r="BL118" i="1"/>
  <c r="BL79" i="1"/>
  <c r="BL22" i="1"/>
  <c r="BV290" i="1" l="1"/>
  <c r="BU290" i="1"/>
</calcChain>
</file>

<file path=xl/sharedStrings.xml><?xml version="1.0" encoding="utf-8"?>
<sst xmlns="http://schemas.openxmlformats.org/spreadsheetml/2006/main" count="1940" uniqueCount="978">
  <si>
    <t xml:space="preserve">Modalidade </t>
  </si>
  <si>
    <t>Tipo</t>
  </si>
  <si>
    <t>Objeto</t>
  </si>
  <si>
    <t>Parte Contratada</t>
  </si>
  <si>
    <t>Fonte de Recursos</t>
  </si>
  <si>
    <t>Elemento de Despesa</t>
  </si>
  <si>
    <t>Nº Processo Administrativo</t>
  </si>
  <si>
    <t>Nº da Licitação</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</si>
  <si>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</si>
  <si>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</si>
  <si>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</si>
  <si>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</si>
  <si>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</si>
  <si>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</si>
  <si>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</si>
  <si>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</si>
  <si>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</si>
  <si>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</si>
  <si>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</si>
  <si>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</si>
  <si>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</si>
  <si>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</si>
  <si>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</si>
  <si>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</si>
  <si>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</si>
  <si>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</si>
  <si>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</si>
  <si>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</si>
  <si>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</si>
  <si>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</si>
  <si>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</si>
  <si>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 xml:space="preserve">IDENTIFICAÇÃO DO ÓRGÃO/ENTIDADE/FUNDO: </t>
  </si>
  <si>
    <t xml:space="preserve">REALIZADO ATÉ O MÊS/ANO (ACUMULADO): </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</si>
  <si>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</si>
  <si>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</si>
  <si>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</si>
  <si>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</si>
  <si>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</si>
  <si>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</si>
  <si>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</si>
  <si>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</si>
  <si>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</si>
  <si>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</si>
  <si>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</si>
  <si>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</si>
  <si>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</si>
  <si>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</si>
  <si>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</si>
  <si>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</si>
  <si>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</si>
  <si>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</si>
  <si>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</si>
  <si>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</si>
  <si>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</si>
  <si>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</si>
  <si>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</si>
  <si>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</si>
  <si>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</si>
  <si>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</si>
  <si>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</si>
  <si>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</si>
  <si>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</si>
  <si>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</si>
  <si>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</si>
  <si>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</si>
  <si>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</si>
  <si>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</si>
  <si>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</si>
  <si>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</si>
  <si>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</si>
  <si>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</si>
  <si>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</si>
  <si>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</si>
  <si>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</si>
  <si>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</si>
  <si>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</si>
  <si>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</si>
  <si>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</si>
  <si>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</si>
  <si>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</si>
  <si>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</si>
  <si>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</si>
  <si>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</si>
  <si>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</si>
  <si>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</si>
  <si>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</si>
  <si>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</si>
  <si>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</si>
  <si>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</si>
  <si>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</si>
  <si>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</si>
  <si>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</si>
  <si>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</si>
  <si>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</si>
  <si>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</si>
  <si>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</si>
  <si>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</si>
  <si>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</si>
  <si>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</si>
  <si>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</si>
  <si>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</si>
  <si>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</si>
  <si>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</si>
  <si>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</si>
  <si>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</si>
  <si>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</si>
  <si>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</si>
  <si>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</si>
  <si>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</si>
  <si>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</si>
  <si>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</si>
  <si>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</si>
  <si>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</si>
  <si>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</si>
  <si>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</si>
  <si>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</si>
  <si>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</si>
  <si>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</si>
  <si>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</si>
  <si>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</si>
  <si>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</si>
  <si>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</si>
  <si>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</si>
  <si>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</si>
  <si>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</si>
  <si>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</si>
  <si>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</si>
  <si>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</si>
  <si>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</si>
  <si>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</si>
  <si>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</si>
  <si>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</si>
  <si>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</si>
  <si>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</si>
  <si>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</si>
  <si>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</si>
  <si>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</si>
  <si>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</si>
  <si>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</si>
  <si>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</si>
  <si>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</si>
  <si>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</si>
  <si>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</si>
  <si>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</si>
  <si>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</si>
  <si>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</si>
  <si>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</si>
  <si>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</si>
  <si>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</si>
  <si>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</si>
  <si>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</si>
  <si>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</si>
  <si>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</si>
  <si>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</si>
  <si>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</si>
  <si>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</si>
  <si>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</si>
  <si>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</si>
  <si>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</si>
  <si>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</si>
  <si>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</si>
  <si>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</si>
  <si>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</si>
  <si>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</si>
  <si>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</si>
  <si>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</si>
  <si>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</si>
  <si>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</si>
  <si>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</si>
  <si>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</si>
  <si>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</si>
  <si>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</si>
  <si>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</si>
  <si>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</si>
  <si>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</si>
  <si>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</si>
  <si>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</si>
  <si>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PRESTAÇÃO DE CONTAS MENSAL - EXERCÍCIO 2024</t>
  </si>
  <si>
    <t>Superintendência Municipal de Transportes e Trânsito - RBTRANS</t>
  </si>
  <si>
    <t>Nome do responsável pela elaboração: Rosineuda S. de F. da Cunha</t>
  </si>
  <si>
    <t>Nome do titular do Órgão/Entidade/Fundo (no exercício do cargo): Clendes Vilas Boas</t>
  </si>
  <si>
    <t>007/2019</t>
  </si>
  <si>
    <t>LINK CARD ADMINISTRADORA DE BENEFÍCIOS EIRELI</t>
  </si>
  <si>
    <t>12.039.966/0001-11</t>
  </si>
  <si>
    <t>030/2019</t>
  </si>
  <si>
    <t>TEC NEWS EIRELI</t>
  </si>
  <si>
    <t>05.608.779/0001-46</t>
  </si>
  <si>
    <t xml:space="preserve">054/2019 </t>
  </si>
  <si>
    <t>SERMATEC COM. E SERVIÇOS IMP. E EXP. LTDA</t>
  </si>
  <si>
    <t>04.439.665/0001-57</t>
  </si>
  <si>
    <t xml:space="preserve">071/2019 </t>
  </si>
  <si>
    <t>DUX COMÉRCIO, REPRESENTAÇÕES, IMPORTAÇÃO E EXPORTAÇÃO LTDA</t>
  </si>
  <si>
    <t>05.502.105/0001-62</t>
  </si>
  <si>
    <t>080/2019</t>
  </si>
  <si>
    <t>R. J. ANDRADE TRANSPORTES E TERRAPLANAGEM</t>
  </si>
  <si>
    <t>22.901.124/0001-80</t>
  </si>
  <si>
    <t>002/2020</t>
  </si>
  <si>
    <t xml:space="preserve">ACQUALIMP PRODUTOS QUÍMICOS LTDA - ME </t>
  </si>
  <si>
    <t>34.704.593/0001-99</t>
  </si>
  <si>
    <t>012/2020</t>
  </si>
  <si>
    <t>F. M. TERCEIRIZAÇÃO LTDA</t>
  </si>
  <si>
    <t>20.345.453/0001-67</t>
  </si>
  <si>
    <t>054/2020</t>
  </si>
  <si>
    <t xml:space="preserve">ECS - EMPRESA DE COMUNICAÇÃO E SEGURANÇA LTDA </t>
  </si>
  <si>
    <t>00.405.867/0001-27</t>
  </si>
  <si>
    <t xml:space="preserve"> 055/2020</t>
  </si>
  <si>
    <t>NORTE EXPRESS TRANSPORTES E SERVIÇOS LTDA</t>
  </si>
  <si>
    <t>11.140.110/0001-75</t>
  </si>
  <si>
    <t>062/2020</t>
  </si>
  <si>
    <t>066/2020</t>
  </si>
  <si>
    <t>071/2020</t>
  </si>
  <si>
    <t xml:space="preserve">073/2020 </t>
  </si>
  <si>
    <t>C.COM INFORMÁTICA,IMPORTAÇÃO, EXPORTÇÃO COM. E INDÚSTRIA</t>
  </si>
  <si>
    <t>07.471.301/0001-42</t>
  </si>
  <si>
    <t>095/2020</t>
  </si>
  <si>
    <t>099/2020</t>
  </si>
  <si>
    <t>003/2021</t>
  </si>
  <si>
    <t>1179/2022</t>
  </si>
  <si>
    <t>IF LOCAÇÕES DE IMÓVEIS EIRELI</t>
  </si>
  <si>
    <t>34.625.024/0001-58</t>
  </si>
  <si>
    <t>1236/2022</t>
  </si>
  <si>
    <t>DALCAR SERVIÇOS E COM. LTDA</t>
  </si>
  <si>
    <t>19.534.034/0001-94</t>
  </si>
  <si>
    <t>1541/2022</t>
  </si>
  <si>
    <t>1593/2022</t>
  </si>
  <si>
    <t>2182/2022</t>
  </si>
  <si>
    <t>RECHE GALDEANO &amp; CIA LTDA</t>
  </si>
  <si>
    <t>08.713.403/0001-90</t>
  </si>
  <si>
    <t>2205/2022</t>
  </si>
  <si>
    <t>COOPERATIVA DE PROPRIETÁRIO DE VEÍCULOS DO ESTADO DO ACRE - COOPERVEL</t>
  </si>
  <si>
    <t>13.052.004/0001-65</t>
  </si>
  <si>
    <t xml:space="preserve">2087/2023 </t>
  </si>
  <si>
    <t>SERPRO</t>
  </si>
  <si>
    <t>33.683.111/0001-07</t>
  </si>
  <si>
    <t>2088/2023</t>
  </si>
  <si>
    <t>2299/2023</t>
  </si>
  <si>
    <t>AGÊNCIA AEROTUR LTDA</t>
  </si>
  <si>
    <t>08.030.124/0001-21</t>
  </si>
  <si>
    <t>2320/2023</t>
  </si>
  <si>
    <t>V&amp;K PALOMBO IMPORTAÇÃO E EXP. LTDA</t>
  </si>
  <si>
    <t>16.807.046/0001-57</t>
  </si>
  <si>
    <t>2402/2023</t>
  </si>
  <si>
    <t>A. Z. COMERCIO SERV. REP. IMP. EXP. LTDA</t>
  </si>
  <si>
    <t>08.078.762/0001-12</t>
  </si>
  <si>
    <t>2409/2023</t>
  </si>
  <si>
    <t>MOURA E OLIVEIRA TRANSPORTADORA TURISTICA DE SUPERFICIE LTDA</t>
  </si>
  <si>
    <t>07.191.795/0001-01</t>
  </si>
  <si>
    <t>2440/2023</t>
  </si>
  <si>
    <t>RICHARD DE SOUZA MIRANDA</t>
  </si>
  <si>
    <t>07.650.136/0001-96</t>
  </si>
  <si>
    <t>2613/2023</t>
  </si>
  <si>
    <t>EMPRESA BRASILEIRA DE CORREIOS E TELEGRÁFOS - CORREIOS</t>
  </si>
  <si>
    <t>34.028.316/7709-95</t>
  </si>
  <si>
    <t>3166/2023</t>
  </si>
  <si>
    <t>W O PEREIRA LTDA</t>
  </si>
  <si>
    <t>18.765.432/0001-59</t>
  </si>
  <si>
    <t>3570/2023</t>
  </si>
  <si>
    <t>A. A. RODRIGUES LTDA</t>
  </si>
  <si>
    <t>44.474.199/0001-65</t>
  </si>
  <si>
    <t>3572/2023</t>
  </si>
  <si>
    <t>NORTE DISTRIBUIDORA DE PRODUTOS LTDA</t>
  </si>
  <si>
    <t>37.306.014/0001-48</t>
  </si>
  <si>
    <t>3573/2023</t>
  </si>
  <si>
    <t>ECO MOURA</t>
  </si>
  <si>
    <t>28.572.074/0001-11</t>
  </si>
  <si>
    <t>3574/2023</t>
  </si>
  <si>
    <t xml:space="preserve">M S SERVIÇOS, COMERCIO E REPRESENTAÇÕES LTDA </t>
  </si>
  <si>
    <t>22.172.177/0001-08</t>
  </si>
  <si>
    <t>3625/2023</t>
  </si>
  <si>
    <t>J V NOGUEIRA</t>
  </si>
  <si>
    <t>27.896.988/0001-75</t>
  </si>
  <si>
    <t>3662/2023</t>
  </si>
  <si>
    <t>VIGIACRE VIGILANCIA PATRIMONIAL LTDA</t>
  </si>
  <si>
    <t>04.939.650/0001-58</t>
  </si>
  <si>
    <t>3755/2023</t>
  </si>
  <si>
    <t>O LIMA DE ARAUJO</t>
  </si>
  <si>
    <t>23.141.967/0001-99</t>
  </si>
  <si>
    <t>3779/2023</t>
  </si>
  <si>
    <t xml:space="preserve">SANCAR COMÉRCIO E SERVIÇOS EIRELI </t>
  </si>
  <si>
    <t>08.805.247/0001-97</t>
  </si>
  <si>
    <t>3781/2023</t>
  </si>
  <si>
    <t>3783/2023</t>
  </si>
  <si>
    <t>R B DA SILVA</t>
  </si>
  <si>
    <t>39.286.296/0001-94</t>
  </si>
  <si>
    <t>3785/2023</t>
  </si>
  <si>
    <t>3863/2024</t>
  </si>
  <si>
    <t>MAXIFROTA SERVIÇOS DE MANUTENÇÃO DE FROTA LTDA</t>
  </si>
  <si>
    <t>27.284.516/0001-61</t>
  </si>
  <si>
    <t>3924/2024</t>
  </si>
  <si>
    <t>ANSELMO RIBEIRO DO NASCIMENTO</t>
  </si>
  <si>
    <t>18.231.430/0001-80</t>
  </si>
  <si>
    <t>4177/2024</t>
  </si>
  <si>
    <t>A. ANDRADE DE FREITAS - MANOEL A. R. DE ARAUJO LTDA</t>
  </si>
  <si>
    <t>05.126.084/0001-28</t>
  </si>
  <si>
    <t>4188/2024</t>
  </si>
  <si>
    <t>4196/2024</t>
  </si>
  <si>
    <t>JR DISTRIBUIDORA LTDA</t>
  </si>
  <si>
    <t>33.412.571/0001-92</t>
  </si>
  <si>
    <t>4258/2024</t>
  </si>
  <si>
    <t>CIPRIANI &amp; CIPRIANI LTDA</t>
  </si>
  <si>
    <t>01.805.545/0001-38</t>
  </si>
  <si>
    <t>4331/2024</t>
  </si>
  <si>
    <t>MM2 SINALIZAÇÃO E TINTAS EIRELI</t>
  </si>
  <si>
    <t>04.996.705/0001-61</t>
  </si>
  <si>
    <t>4332/2024</t>
  </si>
  <si>
    <t>SALE SERVICE INDUSTRIA COM. E SERVIÇOS DE SIN. VIÁRIA LTDA</t>
  </si>
  <si>
    <t>00.304.942/0001-63</t>
  </si>
  <si>
    <t>4346/2024</t>
  </si>
  <si>
    <t>DATAPROM EQUIPAMENTOS E SERVIÇOS DE INFROMÁTICA INDUSTRIAL LTDA</t>
  </si>
  <si>
    <t>80.590.045/0001-00</t>
  </si>
  <si>
    <t>4387/2024</t>
  </si>
  <si>
    <t xml:space="preserve">SENHA DIGITAL SOLUÇÕES LTDA </t>
  </si>
  <si>
    <t>19.520.630/0001-15</t>
  </si>
  <si>
    <t>4483/2024</t>
  </si>
  <si>
    <t>ACREAR COMERCIO E SERVIÇOS ELETRONICOS LTDA</t>
  </si>
  <si>
    <t>35.725.765/0001-73</t>
  </si>
  <si>
    <t>4622/2024</t>
  </si>
  <si>
    <t xml:space="preserve">ER COMERCIO E SERVIÇOS </t>
  </si>
  <si>
    <t>37.169.375/0001-90</t>
  </si>
  <si>
    <t>4722/2024</t>
  </si>
  <si>
    <t>4723/2024</t>
  </si>
  <si>
    <t>4730/2024</t>
  </si>
  <si>
    <t>FILGUEIRA PRESTAÇÃO DE SERVIÇOS EIRELI</t>
  </si>
  <si>
    <t>19.560.627/0001-25</t>
  </si>
  <si>
    <t>4839/2024</t>
  </si>
  <si>
    <t>19.131.137/0001-03</t>
  </si>
  <si>
    <t>4872/2024</t>
  </si>
  <si>
    <t>COMFORT MÓVEIS EIRELI</t>
  </si>
  <si>
    <t>31.974.770/0001-69</t>
  </si>
  <si>
    <t xml:space="preserve">	12.612</t>
  </si>
  <si>
    <t>13.514/13.515 REP.</t>
  </si>
  <si>
    <t>Serviço de implantação e operacionalização de sistema informatizado de abastecimento e administração de despesas de combustível</t>
  </si>
  <si>
    <t>Prestação de serviços de limpeza de prédios, mobiliários e equipamentos</t>
  </si>
  <si>
    <t>Serviços de impressão com fornecimento de equipajmentos e de todos os insumos necessarios para realização dos serviços incluindo papeis</t>
  </si>
  <si>
    <t>Locação de envelopadora com manutenção preventiva</t>
  </si>
  <si>
    <t>Serviços de transportes, caminhão carga seca, como motorista</t>
  </si>
  <si>
    <t>Locação com manutenção preventiva e corretiva de bebedouros industriais</t>
  </si>
  <si>
    <t>Prestação de serviços de terceirizados para apoio técnico e atividades auxiliares</t>
  </si>
  <si>
    <t xml:space="preserve">Serviço de rastreamento e monitoramento de veículos via satélite, compreendendo a instalação em comodata, de módulos rastreadores </t>
  </si>
  <si>
    <t>Serviço de mensageiro através da utilização de motocicleta</t>
  </si>
  <si>
    <t>prestação de serviços de terceirizados para apoio técnico e atividades auxiliares</t>
  </si>
  <si>
    <t>Locação de imóvel tipo galpão, com escritório, 03 banheiros e estacionamento</t>
  </si>
  <si>
    <t>Prestação dos serviços de manutenção preventiva e corretiva de veiculos leves, utilitários e pesados, incluindo o fornecimento de peças e acessórios genuínos ou originais.</t>
  </si>
  <si>
    <t>Prestação de serviço terceirizado e continuado de apoio operacional e administrativo com disponibilização de mao de obra em regime de dedicação exclusiva</t>
  </si>
  <si>
    <t>Prestação de serviços de terceirizados de apoio administrativo e operacional</t>
  </si>
  <si>
    <t>Contratação de pessoa jurídica para prestação de locação de veículos do tipo caminhonete e passeios sem motorista, visando prestar apoio logístico necessário a Superintendência Municipal de Transporte e Trânsito - RBTRANS</t>
  </si>
  <si>
    <t>Prestação de serviços especiais e continuos de tecnologia da informação, compreendendo o processamento e armazenamento de dados e transmissão eletrônica de arquivos</t>
  </si>
  <si>
    <t>Aquisição de material - SINAPI (Material para manutenção elétrica, equipamentos de proteção e segurança, material básico de construção, ferramentas, mobiliário, máquinas e utensílios de oficina)</t>
  </si>
  <si>
    <t>Prestação de serviços de manutenção predial preventiva e corretiva</t>
  </si>
  <si>
    <t>Locação de veiculo com condutor</t>
  </si>
  <si>
    <t>Aquisição de materiais de consumo - Material de expediente</t>
  </si>
  <si>
    <t>Contratação da Empresa Brasileira de Correios e Telegráfos - CORREIOS</t>
  </si>
  <si>
    <t>Prestação de serviços continuados de lavagem, lubrificação e higienização de veiculos.</t>
  </si>
  <si>
    <t>Aquisição de material de consumo ( material de higiene, limpeza, copa e cozinha - Sabão em barra, desinfetante líquido, copo descartável e papel toalha interfolhado)</t>
  </si>
  <si>
    <t>Aquisição de material de consumo ( material de higiene, limpeza, copa e cozinha - Detergente líquido e pedra sanitária)</t>
  </si>
  <si>
    <t>Aquisição de material de consumo ( material de higiene, limpeza, copa e cozinha - Desodorizador aromatizador de ambiente, água sanitária, inseticida aerosol e papel toalha branco)</t>
  </si>
  <si>
    <t>Aquisição de material de consumo ( material de higiene, limpeza, copa e cozinha - Sabão em pó, esponja de lã aço e flanela amarela)</t>
  </si>
  <si>
    <t>Aquisição de material de consumo ( material de higiene, limpeza, copa e cozinha - Pano de chão, limpa vidros, coador de café e limpador multiuso)</t>
  </si>
  <si>
    <t>Prestação de serviços terceirizados de segurança e vigilância Patrimonial Armada de forma contínua</t>
  </si>
  <si>
    <t>Contratação de empresa para aquisição de agua potável própria para consumo humano</t>
  </si>
  <si>
    <t>Aquisição de material de consumo e generos alimenticios - agua mineral sem gás (garrafas de 500 ml, garrafão com carga de agua - 20 litros)</t>
  </si>
  <si>
    <t>Aquisição de material de consumo e generos alimenticios - agua mineral sem gás (garrafas de 500 ml, garrafão com carga de agua - 20 litros), gelo em barra, Gás Liquefeito de Petroleo, café, açucar e copo descartável 180ml</t>
  </si>
  <si>
    <t>Implantação e operacionalização de sistema informatizado de abastecimento e administração de despesas de combustíveis em postos credenciados</t>
  </si>
  <si>
    <t>Contratação de empresa para prestação de serviços de vigilância eletrônica através de Sistema digital de câmeras de monitoramento wm circuito fechado (CFTV) com acesso remoto vip ip (internet e protocolo) e sistema de alarmes</t>
  </si>
  <si>
    <t>Aquisição de material - SINAPI (Ferramentas e materiais hidráulicos)</t>
  </si>
  <si>
    <t>Aquisição de material - SINAPI (Material básico para construção, elétrico, eletrônico, sinalização visual, ferramentas e equipamentos)</t>
  </si>
  <si>
    <t>Aquisição de material - SINAPI (Equipamentos de proteção e segurança)</t>
  </si>
  <si>
    <t>Aquisição de fitas para impressão automatica, em ambos os lados utilizados para indentificação dos permissionarios e autoritarios do serviços de passageiros</t>
  </si>
  <si>
    <t>Aquisição de materiais para sinalização  viária (Solvente, tintas para demarcação viária e tachões)</t>
  </si>
  <si>
    <t>Aquisição de equipamentos e material semafóricos (Botões de comando B-A)</t>
  </si>
  <si>
    <t>Aquisição de 01(um) certificado digital, e-CNPJ, tipo A1, 01 (um) ano</t>
  </si>
  <si>
    <t>Empresa especializada na prestação de serviços de manutencão preventiva e corretiva com e sem reposição de peças de forma contínua, em aparelho de ar-condionado</t>
  </si>
  <si>
    <t>Aquisição de material de consumo Água mineral: de fonte natural, potável, não gasosa, envasada em garrafas PET com capacidade de 500 ml cada, lacradas, com prazo de validade mínimo de 60 (sessenta) dias, acondicionadas em pacotes com 12 (doze) unidades</t>
  </si>
  <si>
    <t>Fornecimento e prestação de serviços na confecção de material gráfico</t>
  </si>
  <si>
    <t>Empresa especializada para execução de serviços de implantação de sinalização viária nas vias ruarais do municipio, com fornecimento de material e mão de obra</t>
  </si>
  <si>
    <t>Prestação de serviços de limpeza de prédios, mobiliários e equipamentos com fornecimento de mão de obra, materiais e equipamentos saneantes, domissanitários e insumos.</t>
  </si>
  <si>
    <t>Aquisição de equipamentos e material permanente do tipo mobiliário de escritório (Cadeira giratória)</t>
  </si>
  <si>
    <t>016/2024</t>
  </si>
  <si>
    <t>009/2024</t>
  </si>
  <si>
    <t>019/2024</t>
  </si>
  <si>
    <t>051/2024</t>
  </si>
  <si>
    <t>065/2024</t>
  </si>
  <si>
    <t>014/2024</t>
  </si>
  <si>
    <t>005/2024</t>
  </si>
  <si>
    <t>067/2024</t>
  </si>
  <si>
    <t>011/2024</t>
  </si>
  <si>
    <t>001/2024</t>
  </si>
  <si>
    <t>002/2024</t>
  </si>
  <si>
    <t>003/2024</t>
  </si>
  <si>
    <t>025/2024</t>
  </si>
  <si>
    <t>008/2024</t>
  </si>
  <si>
    <t>004/2024</t>
  </si>
  <si>
    <t>007/2024</t>
  </si>
  <si>
    <t>015/2024</t>
  </si>
  <si>
    <t>026/2024</t>
  </si>
  <si>
    <t>010/2024</t>
  </si>
  <si>
    <t>006/2024</t>
  </si>
  <si>
    <t>018/2024</t>
  </si>
  <si>
    <t>012/2024</t>
  </si>
  <si>
    <t>094/2024</t>
  </si>
  <si>
    <t>069/2024</t>
  </si>
  <si>
    <t>024/2024</t>
  </si>
  <si>
    <t>013/2024</t>
  </si>
  <si>
    <t>066/2024</t>
  </si>
  <si>
    <t>017/2024</t>
  </si>
  <si>
    <t>031/2024</t>
  </si>
  <si>
    <t>046/2024</t>
  </si>
  <si>
    <t>049/2024</t>
  </si>
  <si>
    <t>050/2024</t>
  </si>
  <si>
    <t>047/2024</t>
  </si>
  <si>
    <t>045/2024</t>
  </si>
  <si>
    <t>088/2024</t>
  </si>
  <si>
    <t>092/2024</t>
  </si>
  <si>
    <t>086/2024</t>
  </si>
  <si>
    <t>041/2024</t>
  </si>
  <si>
    <t>042/2024</t>
  </si>
  <si>
    <t>043/2024</t>
  </si>
  <si>
    <t>089/2024</t>
  </si>
  <si>
    <t>087/2024</t>
  </si>
  <si>
    <t>105/2024</t>
  </si>
  <si>
    <t>107/2024</t>
  </si>
  <si>
    <t>108/2024</t>
  </si>
  <si>
    <t>103/2024</t>
  </si>
  <si>
    <t>132/2024</t>
  </si>
  <si>
    <t>131/2024</t>
  </si>
  <si>
    <t>121/2024</t>
  </si>
  <si>
    <t>125/2024</t>
  </si>
  <si>
    <t>156/2024</t>
  </si>
  <si>
    <t>160/2024</t>
  </si>
  <si>
    <t>150/2024</t>
  </si>
  <si>
    <t>142/2024</t>
  </si>
  <si>
    <t>144/2024</t>
  </si>
  <si>
    <t>180/2024</t>
  </si>
  <si>
    <t>179/2024</t>
  </si>
  <si>
    <t>Pregão SRP Nº 006/2018    CEL/PMRB</t>
  </si>
  <si>
    <t>Pregão SRP nº 427/2018 CPL 04</t>
  </si>
  <si>
    <t>Pregão SRP Nº 082/2019 CEL/PMRB</t>
  </si>
  <si>
    <t>Pregão SRP Nº 091/2019 CPL/PMRB</t>
  </si>
  <si>
    <t>Pregão SRP Nº 130/2019 CEL/PMRB</t>
  </si>
  <si>
    <t>Pregão SRP Nº 143/2019 CEL/PMRB</t>
  </si>
  <si>
    <t>Pregão SRP Nº 110/2019 CEL/PMRB</t>
  </si>
  <si>
    <t>Pregão SRP Nº 117/2019 CEL/PMRB</t>
  </si>
  <si>
    <t>Pregão SRP Nº 141/2019 CPL - PMRB</t>
  </si>
  <si>
    <t>Pregão SRP Nº 170/2018 - CPL 02</t>
  </si>
  <si>
    <t>Dispensa de Licitação Nº 013/2022</t>
  </si>
  <si>
    <t>Pregão Eletrônico SRP nº 007/2022</t>
  </si>
  <si>
    <t>Pregão SRP Nº 197/2020 CPL 04</t>
  </si>
  <si>
    <t>Pregão SRP Nº 060/2021 CEL/PMRB</t>
  </si>
  <si>
    <t>Adesão ARP Nº 145/2022</t>
  </si>
  <si>
    <t>Adesão ARP Nº 077/2022</t>
  </si>
  <si>
    <t>Termo de Ratificação de Inexigibilidade</t>
  </si>
  <si>
    <t>Pregão Eletrônico SRP nº 357/2022</t>
  </si>
  <si>
    <t xml:space="preserve">Pregão Eletrônico SRP nº 008/2023 CPL/PMRB </t>
  </si>
  <si>
    <t>Pregão Eletrônico SRP nº 162/2022</t>
  </si>
  <si>
    <t>Pregão Eletrônico SRP nº 040/2023</t>
  </si>
  <si>
    <t>Pregão SRP N° 062/2022 CPL/PMRB</t>
  </si>
  <si>
    <t>Parecer PROJU Nº 056/2023</t>
  </si>
  <si>
    <t>Pregão Eletrônico SRP nº 166/2023</t>
  </si>
  <si>
    <t>Pregão Eletrônico SRP nº 105/2022</t>
  </si>
  <si>
    <t>Pregão Eletrônico SRP nº 153/2023</t>
  </si>
  <si>
    <t>Pregão Eletônico SRP Nº 158/2023</t>
  </si>
  <si>
    <t>Pregão Eletrônico SRP nº 104/2022</t>
  </si>
  <si>
    <t>Pregão SRP N° 104/2022 CPL/PMRB</t>
  </si>
  <si>
    <t>Pregão Eletrônico SRP nº 373/2022</t>
  </si>
  <si>
    <t>Pregão SRP N° 066/2023 CPL/PMRB</t>
  </si>
  <si>
    <t>Pregão SRP N° 008/2023 CPL/PMRB</t>
  </si>
  <si>
    <t>Dispensa de Licitação nº 001/2024</t>
  </si>
  <si>
    <t>Pregão SRP Nº 088/2022    CPL//PMRB</t>
  </si>
  <si>
    <t>Pregão SRP Nº 213/2023    CPL//PMRB</t>
  </si>
  <si>
    <t>Dispensa de Licitação nº 002/2024</t>
  </si>
  <si>
    <t>Pregão SRP N° 017/2023 CPL/PMRB</t>
  </si>
  <si>
    <t>Pregão SRP Nº 106/2023 - SEFAZ</t>
  </si>
  <si>
    <t>Dispensa de Licitação Nº 003/2024</t>
  </si>
  <si>
    <t>Pregão SRP N° 158/2023 CPL/PMRB</t>
  </si>
  <si>
    <t>Pregão SRP N° 058/2023 CPL/PMCC</t>
  </si>
  <si>
    <t xml:space="preserve">Pregão SRP N° 468/2023 </t>
  </si>
  <si>
    <t>Pregão SRP N° 054/2023 CPL 03</t>
  </si>
  <si>
    <t>Sistema de Registro de Preços - Adesão</t>
  </si>
  <si>
    <t>Sistema de Registro de Preços</t>
  </si>
  <si>
    <t xml:space="preserve">Sistema de Registro de Preço -  Adesão </t>
  </si>
  <si>
    <t>Dispensa de Licitação - em razão do valor</t>
  </si>
  <si>
    <t xml:space="preserve">Sistema de Registro de Preços </t>
  </si>
  <si>
    <t>Menor preço por item</t>
  </si>
  <si>
    <t xml:space="preserve">Menor preço </t>
  </si>
  <si>
    <t>Menor Preço por item</t>
  </si>
  <si>
    <t>009/2019</t>
  </si>
  <si>
    <t>008/2019</t>
  </si>
  <si>
    <t>014/2019</t>
  </si>
  <si>
    <t>017/2019</t>
  </si>
  <si>
    <t>001/2020</t>
  </si>
  <si>
    <t>011/2020</t>
  </si>
  <si>
    <t>010/2020</t>
  </si>
  <si>
    <t>1506/2021</t>
  </si>
  <si>
    <t>001/2019</t>
  </si>
  <si>
    <t>01/10/2019</t>
  </si>
  <si>
    <t>01/10/2020</t>
  </si>
  <si>
    <t>-</t>
  </si>
  <si>
    <t>005/2022</t>
  </si>
  <si>
    <t>001/2022</t>
  </si>
  <si>
    <t>13/01/2022</t>
  </si>
  <si>
    <t>13/01/2023</t>
  </si>
  <si>
    <t>004/2021</t>
  </si>
  <si>
    <t>254/2022</t>
  </si>
  <si>
    <t>11/07/2022</t>
  </si>
  <si>
    <t>11/07/2023</t>
  </si>
  <si>
    <t>177/2022</t>
  </si>
  <si>
    <t>22/09/2022</t>
  </si>
  <si>
    <t>22/09/2023</t>
  </si>
  <si>
    <t>014/2022</t>
  </si>
  <si>
    <t>28/09/2022</t>
  </si>
  <si>
    <t>28/09/2023</t>
  </si>
  <si>
    <t>002/2023</t>
  </si>
  <si>
    <t>14/04/2023</t>
  </si>
  <si>
    <t>14/04/2024</t>
  </si>
  <si>
    <t>028/2022</t>
  </si>
  <si>
    <t>29/08/2022</t>
  </si>
  <si>
    <t>29/08/2023</t>
  </si>
  <si>
    <t>003/2023</t>
  </si>
  <si>
    <t>017/2022</t>
  </si>
  <si>
    <t>18/10/2022</t>
  </si>
  <si>
    <t>18/10/2023</t>
  </si>
  <si>
    <t>005/2023</t>
  </si>
  <si>
    <t>26/09/2023</t>
  </si>
  <si>
    <t>27/09/2024</t>
  </si>
  <si>
    <t>019/2022</t>
  </si>
  <si>
    <t>30/11/2022</t>
  </si>
  <si>
    <t>30/11/2023</t>
  </si>
  <si>
    <t>127/2023</t>
  </si>
  <si>
    <t>05/10/2023</t>
  </si>
  <si>
    <t>05/10/2024</t>
  </si>
  <si>
    <t>05/2023</t>
  </si>
  <si>
    <t>19/07/2023</t>
  </si>
  <si>
    <t>19/07/2024</t>
  </si>
  <si>
    <t>020/2022</t>
  </si>
  <si>
    <t>27/12/2022</t>
  </si>
  <si>
    <t>27/12/2023</t>
  </si>
  <si>
    <t>043/2023</t>
  </si>
  <si>
    <t>07/02/2023</t>
  </si>
  <si>
    <t>07/02/2024</t>
  </si>
  <si>
    <t>009/2023</t>
  </si>
  <si>
    <t>26/09/2024</t>
  </si>
  <si>
    <t>001/2023</t>
  </si>
  <si>
    <t>21/03/2024</t>
  </si>
  <si>
    <t>22/03/2025</t>
  </si>
  <si>
    <t>24/04/2024</t>
  </si>
  <si>
    <t>24/04/2025</t>
  </si>
  <si>
    <t>008/2023</t>
  </si>
  <si>
    <t>18/12/2023</t>
  </si>
  <si>
    <t>18/12/2024</t>
  </si>
  <si>
    <t>11/01/2024</t>
  </si>
  <si>
    <t>31/12/2024</t>
  </si>
  <si>
    <t>202300840</t>
  </si>
  <si>
    <t>13/06/2023</t>
  </si>
  <si>
    <t>13/06/2024</t>
  </si>
  <si>
    <t>30/2023</t>
  </si>
  <si>
    <t>10/07/2023</t>
  </si>
  <si>
    <t>10/07/2024</t>
  </si>
  <si>
    <t>Fonte 1752</t>
  </si>
  <si>
    <t>Fonte 1500</t>
  </si>
  <si>
    <t>17/112022</t>
  </si>
  <si>
    <t xml:space="preserve"> 20/04/2024</t>
  </si>
  <si>
    <t>Fonte 1752 e Fonte 1500</t>
  </si>
  <si>
    <t xml:space="preserve">    Fonte 1752 e Fonte 1500</t>
  </si>
  <si>
    <t xml:space="preserve">    Fonte 1752</t>
  </si>
  <si>
    <t>Fonte 1501</t>
  </si>
  <si>
    <t>3.3.90.39.00</t>
  </si>
  <si>
    <t>3.3 90.37.00  3.3.90.34.00</t>
  </si>
  <si>
    <t>3.3 90.37.00</t>
  </si>
  <si>
    <t>3.3 90.39.00</t>
  </si>
  <si>
    <t>3.3 90.37.00  3.3.90.30.00</t>
  </si>
  <si>
    <t xml:space="preserve">  3.3.90.34.00</t>
  </si>
  <si>
    <t xml:space="preserve">  3.3.90.39.00</t>
  </si>
  <si>
    <t xml:space="preserve"> 3.3.90.30.00</t>
  </si>
  <si>
    <t xml:space="preserve">  3.3.90.30.00</t>
  </si>
  <si>
    <t>3.3.90.39.00   3.3.90.30.00</t>
  </si>
  <si>
    <t>3.3.90.30.00</t>
  </si>
  <si>
    <t>3.3.90.34.00</t>
  </si>
  <si>
    <t>4.4.90.52.00</t>
  </si>
  <si>
    <t>Termo Aditivo</t>
  </si>
  <si>
    <t xml:space="preserve">1º </t>
  </si>
  <si>
    <t>Prorrogar o prazo até 02 de março de 2021</t>
  </si>
  <si>
    <t>2º</t>
  </si>
  <si>
    <t>Prorrogar o prazo até 02 de março de 2022</t>
  </si>
  <si>
    <t>3º</t>
  </si>
  <si>
    <t xml:space="preserve"> Prorrogar o prazo até 02 de março de 2023</t>
  </si>
  <si>
    <t>4º</t>
  </si>
  <si>
    <t xml:space="preserve">5º </t>
  </si>
  <si>
    <t xml:space="preserve"> Prorrogar o prazo até 02 de março de 2024</t>
  </si>
  <si>
    <t>Prorogar o prazo até 30 de junho de 2020</t>
  </si>
  <si>
    <t>Prorrogar o prazo até 31 de dezembro de 2020</t>
  </si>
  <si>
    <t>Termo Aditivo de Valor</t>
  </si>
  <si>
    <t>Termo Aditivo de Repactuação</t>
  </si>
  <si>
    <t>Termo Aditivo de Prazo</t>
  </si>
  <si>
    <t xml:space="preserve">6º </t>
  </si>
  <si>
    <t xml:space="preserve">7º </t>
  </si>
  <si>
    <t>Prorrogar o prazo até 30 de junho de 2022</t>
  </si>
  <si>
    <t>8º</t>
  </si>
  <si>
    <t xml:space="preserve">9º </t>
  </si>
  <si>
    <t>10º</t>
  </si>
  <si>
    <t>11º</t>
  </si>
  <si>
    <t xml:space="preserve">12º </t>
  </si>
  <si>
    <t>Prorrogar o prazo até 30 de junho de 2024</t>
  </si>
  <si>
    <t>Prorrogar o prazo até 24 de setembro de 2021</t>
  </si>
  <si>
    <t>Prorrogar o prazo até 25 de setembro de 2022</t>
  </si>
  <si>
    <t>Prorrogar o prazo até 25 de setembro de 2023</t>
  </si>
  <si>
    <t>Prorrogar o prazo até 26 de setembro de 2024</t>
  </si>
  <si>
    <t>Prorrogar o prazo até 20/11/2021</t>
  </si>
  <si>
    <t>Prorrogar o prazo até 20/11/2022</t>
  </si>
  <si>
    <t>Prorrogar o prazo até 20 de novembro de 2023</t>
  </si>
  <si>
    <t>Prorrogar o prazo até 22 de novembro de 2024</t>
  </si>
  <si>
    <t>Prorrogar o prazo até 31 de dezembro de 2021</t>
  </si>
  <si>
    <t>Prorrogar o prazo até 31 de dezembro de 2022</t>
  </si>
  <si>
    <t>Prorrogar o prazo até 31 de dezembro de 2023</t>
  </si>
  <si>
    <t>Termo Adtivo de Valor</t>
  </si>
  <si>
    <t>12.953</t>
  </si>
  <si>
    <t>Prorrogar o prazo até 08 de janeiro de 2022</t>
  </si>
  <si>
    <t>Prorrogar o prazo até 09 de janeiro de 2023</t>
  </si>
  <si>
    <t xml:space="preserve">3º </t>
  </si>
  <si>
    <t>Prorrogar o prazo até 10 de janeiro de 2024</t>
  </si>
  <si>
    <t xml:space="preserve">4º </t>
  </si>
  <si>
    <t>Prorrogar o prazo até 08 de janeiro de 2025</t>
  </si>
  <si>
    <t>12.961</t>
  </si>
  <si>
    <t>Prorrogar o prazo até 31/01/2022</t>
  </si>
  <si>
    <t xml:space="preserve">2º </t>
  </si>
  <si>
    <t>13.216</t>
  </si>
  <si>
    <t>Prorrogar o prazo até o dia 31 de janeiro de 2023</t>
  </si>
  <si>
    <t>13.316</t>
  </si>
  <si>
    <t>13.460</t>
  </si>
  <si>
    <t>Prorrogar o prazo até o dia 31 de janeiro de 2024</t>
  </si>
  <si>
    <t>Termo Aditivo de Valor 25%</t>
  </si>
  <si>
    <t xml:space="preserve">Termo Aditivo de reequilibrio economico </t>
  </si>
  <si>
    <t>Prorrogar o prazo até o dia 31 de janeiro de 2025</t>
  </si>
  <si>
    <t>Prorrogar o prazo até 23 de junho 2022</t>
  </si>
  <si>
    <t>Prorrogar o prazo até 23 de junho de 2023</t>
  </si>
  <si>
    <t>Prorrogar o prazo até 23 de junho de 2024</t>
  </si>
  <si>
    <t>Prorrogar o prazo até 23 de junho de 2025</t>
  </si>
  <si>
    <t>21/06/2021</t>
  </si>
  <si>
    <t>13.069</t>
  </si>
  <si>
    <t>Prorrogar o prazo até 02 de julho de 2022</t>
  </si>
  <si>
    <t>20/06/2022</t>
  </si>
  <si>
    <t>13.312</t>
  </si>
  <si>
    <t>Prorrogar a prazo até 01 de julho de 2023</t>
  </si>
  <si>
    <t>19/06/2023</t>
  </si>
  <si>
    <t>13.558</t>
  </si>
  <si>
    <t>Prorrogar a prazo até 01 de julho de 2024</t>
  </si>
  <si>
    <t>19/09/2023</t>
  </si>
  <si>
    <t>13.619</t>
  </si>
  <si>
    <t>20/06/2024</t>
  </si>
  <si>
    <t>13.803</t>
  </si>
  <si>
    <t>Prorrogar a prazo até 01 de julho de 2025</t>
  </si>
  <si>
    <t>1º</t>
  </si>
  <si>
    <t>Prorrogar o prazo até 31 de maio de 2021</t>
  </si>
  <si>
    <t>13.057</t>
  </si>
  <si>
    <t>Prorrogar o prazo até 01 de novembro de 2021</t>
  </si>
  <si>
    <t>13.153</t>
  </si>
  <si>
    <t>13.275</t>
  </si>
  <si>
    <t>5º</t>
  </si>
  <si>
    <t>S/P</t>
  </si>
  <si>
    <t>Termo aditivo de valor</t>
  </si>
  <si>
    <t>6º</t>
  </si>
  <si>
    <t>13.433</t>
  </si>
  <si>
    <t>7º</t>
  </si>
  <si>
    <t>13.588</t>
  </si>
  <si>
    <t>Prorrogar o prazo até 30 de abril de 2021</t>
  </si>
  <si>
    <t>13.033</t>
  </si>
  <si>
    <t>Prorrogar o prazo até 30 de junho de 2021</t>
  </si>
  <si>
    <t>13.073</t>
  </si>
  <si>
    <t>13.194</t>
  </si>
  <si>
    <t>13.314</t>
  </si>
  <si>
    <t>Prorrogar o prazo até 31 de dezembro 2022</t>
  </si>
  <si>
    <t>13.429</t>
  </si>
  <si>
    <t>13.681</t>
  </si>
  <si>
    <t>Prorrogar o prazo até 31 de março de 2021</t>
  </si>
  <si>
    <t>13.012</t>
  </si>
  <si>
    <t>13.071</t>
  </si>
  <si>
    <t>13.195</t>
  </si>
  <si>
    <t>13.317</t>
  </si>
  <si>
    <t>Prorrogar o prazo até 01/10/2022</t>
  </si>
  <si>
    <t>Acréscimo de 25% do valor do contrato</t>
  </si>
  <si>
    <t>Prorrogar o prazo até 30/09/2023</t>
  </si>
  <si>
    <t>Prorrogar o prazo até 01/10/2024</t>
  </si>
  <si>
    <t>Prorrogar o prazo até 02 de dezembro de 2022</t>
  </si>
  <si>
    <t xml:space="preserve">Termo Aditivo de Reequilíbrio Econômico </t>
  </si>
  <si>
    <t>13.423</t>
  </si>
  <si>
    <t>Prorrogar o prazo até 02 de dezembro de 2023</t>
  </si>
  <si>
    <t>13.668</t>
  </si>
  <si>
    <t>Prorrogar o prazo até 02 de dezembro de 2024</t>
  </si>
  <si>
    <t>Prorrogar o prazo até o dia 31 de dezembro de 2022</t>
  </si>
  <si>
    <t>Prorrogar o prazo até o dia 31 de dezembro de 2023</t>
  </si>
  <si>
    <t>13681</t>
  </si>
  <si>
    <t>Prorrogar o prazo até o dia 31 de dezembro de 2024</t>
  </si>
  <si>
    <t>13.225</t>
  </si>
  <si>
    <t>Prorrogar o prazo até 24 de janeiro de 2023</t>
  </si>
  <si>
    <t>Prorrogar o prazo até 01/03/2024</t>
  </si>
  <si>
    <t>Termo aditivo de Prazo</t>
  </si>
  <si>
    <t>Prorrogar o prazo até  07 de março de 2024</t>
  </si>
  <si>
    <t>Prorrogar o prazo até 13 de dezembro 2023</t>
  </si>
  <si>
    <t>13.405</t>
  </si>
  <si>
    <t>Prorrogar o prazo até 01 de junho de 2024</t>
  </si>
  <si>
    <t>Prorrogar o prazo até 01 de junho de 2025</t>
  </si>
  <si>
    <t>13.655</t>
  </si>
  <si>
    <t>Prorrogar o prazo até 17/11/2024</t>
  </si>
  <si>
    <t>13.658</t>
  </si>
  <si>
    <t>Prorrogar o prazo até 22/11/2024</t>
  </si>
  <si>
    <t>13.677</t>
  </si>
  <si>
    <t>Prorrogar o prazo até 19/12/2024</t>
  </si>
  <si>
    <t>Prorrogar o prazo até  14 de abril de 2025</t>
  </si>
  <si>
    <t>13.759</t>
  </si>
  <si>
    <t>Prorrogar o prazo até  31 de dezembro de 2024</t>
  </si>
  <si>
    <t>Prorrogar o prazo até  09 de maio de 2025</t>
  </si>
  <si>
    <t>13.772</t>
  </si>
  <si>
    <t>Termo aditivo de prorrogação de prazo</t>
  </si>
  <si>
    <t>13.795</t>
  </si>
  <si>
    <t>4,844256%</t>
  </si>
  <si>
    <t>16,9247458%</t>
  </si>
  <si>
    <t>6,391837%</t>
  </si>
  <si>
    <t>18,59%</t>
  </si>
  <si>
    <t>2,84%</t>
  </si>
  <si>
    <t>12.521</t>
  </si>
  <si>
    <t>Secretaria de Estado da Educação, cultura e Esporte - SEE</t>
  </si>
  <si>
    <t>12.649</t>
  </si>
  <si>
    <t>Secretaria de Estado da Fazenda - SEFAZ</t>
  </si>
  <si>
    <t>SEFIN/PMRB</t>
  </si>
  <si>
    <t>13.354</t>
  </si>
  <si>
    <t>Secretaria de Estado da Saúde - SESACRE</t>
  </si>
  <si>
    <t>13.377</t>
  </si>
  <si>
    <t>13.384</t>
  </si>
  <si>
    <t>13.367</t>
  </si>
  <si>
    <t>DETRAN</t>
  </si>
  <si>
    <t>13.632</t>
  </si>
  <si>
    <t>SEMSA</t>
  </si>
  <si>
    <t>13.577</t>
  </si>
  <si>
    <t>SEMULHER</t>
  </si>
  <si>
    <t>13.606</t>
  </si>
  <si>
    <t>Instituto de Defesa Agropecuária e Florestal do Estado do Acre - IDAF/AC</t>
  </si>
  <si>
    <t>08/2023</t>
  </si>
  <si>
    <t>13.683</t>
  </si>
  <si>
    <t>Secretaria de Estado da Faenda - SEFAZ</t>
  </si>
  <si>
    <t>13.707</t>
  </si>
  <si>
    <t>EMURB</t>
  </si>
  <si>
    <t>3.270</t>
  </si>
  <si>
    <t>Prefeitura Municipal de Canaã dos Carajás - PMCC</t>
  </si>
  <si>
    <t>07/03/2024</t>
  </si>
  <si>
    <t>07/03/2025</t>
  </si>
  <si>
    <t>13.730</t>
  </si>
  <si>
    <t>13.583</t>
  </si>
  <si>
    <t xml:space="preserve">SEME </t>
  </si>
  <si>
    <t>Dispensa de Licitação</t>
  </si>
  <si>
    <t>Artigo 24, inciso X da Lei de Licitações nº 8.666/93</t>
  </si>
  <si>
    <t>Inexigibilidade</t>
  </si>
  <si>
    <t>Artigo 25, inciso II da Lei de Licitações nº 8.666/93</t>
  </si>
  <si>
    <t>13.737</t>
  </si>
  <si>
    <t>Artigo 75, inciso II da Lei de Licitação nº 14.133/21</t>
  </si>
  <si>
    <t>13.751</t>
  </si>
  <si>
    <t>13.787</t>
  </si>
  <si>
    <t>13.435</t>
  </si>
  <si>
    <t>13.553</t>
  </si>
  <si>
    <t>124/2024</t>
  </si>
  <si>
    <t>Contratação de empresa especializada para fornecimento de equipamentos e materiais semaforicos.</t>
  </si>
  <si>
    <t>4366/2024</t>
  </si>
  <si>
    <t>CONTRASNIN INDUSTRIA E COMERCIO LTDA</t>
  </si>
  <si>
    <t>073/2024</t>
  </si>
  <si>
    <t>Ariane Batista Pessoa Alencar</t>
  </si>
  <si>
    <t>Alan Pericles do Nascimento Lima</t>
  </si>
  <si>
    <t>Rayane Siqueira de Oliveira</t>
  </si>
  <si>
    <t>Alex Gurgel da Silva Rebouças</t>
  </si>
  <si>
    <t>123/2024</t>
  </si>
  <si>
    <t>Pregão Eletronico SRP N° 213/2023 CPL/PMRB</t>
  </si>
  <si>
    <t>4413/2024</t>
  </si>
  <si>
    <t>COMERCIAL GOIS LTDA</t>
  </si>
  <si>
    <t>072/2024</t>
  </si>
  <si>
    <t>122/2024</t>
  </si>
  <si>
    <t>4537/2024</t>
  </si>
  <si>
    <t>SINACOM INDUSTRIA E COMERCIO DE SINALIZAÇÃO VIÁRIA LTDA</t>
  </si>
  <si>
    <t>0163/2023</t>
  </si>
  <si>
    <t>Aguinaldo da Costa Ramos</t>
  </si>
  <si>
    <t>Fernanda Caroline Estevão da Silva</t>
  </si>
  <si>
    <t>Lucas da Silva Braga</t>
  </si>
  <si>
    <t>0170/2023</t>
  </si>
  <si>
    <t>José do Nascimento Gomes</t>
  </si>
  <si>
    <t>0175/2023</t>
  </si>
  <si>
    <t>0176/2023</t>
  </si>
  <si>
    <t>André Augusto Oliveira dos Santos</t>
  </si>
  <si>
    <t>Inauara Saraiva Lopes Mendes</t>
  </si>
  <si>
    <t>0184/2023</t>
  </si>
  <si>
    <t>Francisco Ribamar Lima</t>
  </si>
  <si>
    <t>0191/2023</t>
  </si>
  <si>
    <t>Cliciany de Almeida Correia</t>
  </si>
  <si>
    <t>0199/2023</t>
  </si>
  <si>
    <t>Erivan de Souza Uchôa</t>
  </si>
  <si>
    <t>0212/2023</t>
  </si>
  <si>
    <t>André Alessandro Gadelha Fernandes</t>
  </si>
  <si>
    <t>Thalesney Pereira Vilela</t>
  </si>
  <si>
    <t>0214/2023</t>
  </si>
  <si>
    <t>0215/2023</t>
  </si>
  <si>
    <t>0216/2023</t>
  </si>
  <si>
    <t>0223/2023</t>
  </si>
  <si>
    <t>Francisco Ribamar de Lima</t>
  </si>
  <si>
    <t>0224/2023</t>
  </si>
  <si>
    <t>Tamires Nascimento de Vasconcelos</t>
  </si>
  <si>
    <t>053/2023</t>
  </si>
  <si>
    <t>Erivan de Souza Uchoa</t>
  </si>
  <si>
    <t>071/2023</t>
  </si>
  <si>
    <t>Mayk Rocha Sampaio</t>
  </si>
  <si>
    <t xml:space="preserve">Edeilson Frota Sobrinho </t>
  </si>
  <si>
    <t>0120/2023</t>
  </si>
  <si>
    <t>0108/2023</t>
  </si>
  <si>
    <t>Tiago da Silva Furtado</t>
  </si>
  <si>
    <t>0111/2023</t>
  </si>
  <si>
    <t>Vanderley Rebouças dos Santos</t>
  </si>
  <si>
    <t>Rômulo Ariel Farrapo dos Santos</t>
  </si>
  <si>
    <t>0116/2023</t>
  </si>
  <si>
    <t>0126/2023</t>
  </si>
  <si>
    <t>André Alessandro Gadelha</t>
  </si>
  <si>
    <t>0135/2023</t>
  </si>
  <si>
    <t>Tâmara Oliveira Lima</t>
  </si>
  <si>
    <t>021/2024</t>
  </si>
  <si>
    <t>029/2024</t>
  </si>
  <si>
    <t>Eduardo Braga Saldanha</t>
  </si>
  <si>
    <t>032/2024</t>
  </si>
  <si>
    <t>033/2024</t>
  </si>
  <si>
    <t>034/2024</t>
  </si>
  <si>
    <t>Rogério Victor Alves Melo</t>
  </si>
  <si>
    <t>Éric Fernandes de Souza Andrade</t>
  </si>
  <si>
    <t>Debora Carla Brito de Souza</t>
  </si>
  <si>
    <t>Tamires Menezes de Morais Melo</t>
  </si>
  <si>
    <t>Lucas de Souza Freitas</t>
  </si>
  <si>
    <t>070/2024</t>
  </si>
  <si>
    <t>074/2024</t>
  </si>
  <si>
    <t>075/2024</t>
  </si>
  <si>
    <t>Victor Araújo Furtado</t>
  </si>
  <si>
    <t>Rosineuda Silva de Freitas da Cunha</t>
  </si>
  <si>
    <t>076/2024</t>
  </si>
  <si>
    <t>Alan Péricles do Nascimento Lima</t>
  </si>
  <si>
    <t>Jairo Cavalcante de Araújo</t>
  </si>
  <si>
    <t>093/2024</t>
  </si>
  <si>
    <t>096/2024</t>
  </si>
  <si>
    <t>0113/2024</t>
  </si>
  <si>
    <t>0114/2024</t>
  </si>
  <si>
    <t>0116/2024</t>
  </si>
  <si>
    <t>Thiago da Silva Ferreira</t>
  </si>
  <si>
    <t>0127/2024</t>
  </si>
  <si>
    <t>0132/2024</t>
  </si>
  <si>
    <t>0139/2024</t>
  </si>
  <si>
    <t>0140/2024</t>
  </si>
  <si>
    <t>0144/2024</t>
  </si>
  <si>
    <t>Denis Bruno Tavares Lima</t>
  </si>
  <si>
    <t>0149/2024</t>
  </si>
  <si>
    <t>Samara Áurea Ferreira Pinheiros</t>
  </si>
  <si>
    <t>Silvânia Fernandes de Souza Araújo</t>
  </si>
  <si>
    <t>0101/2021</t>
  </si>
  <si>
    <t>Elinara Brás Ferreira</t>
  </si>
  <si>
    <t>161/2024</t>
  </si>
  <si>
    <t>Pregão Eletronico SRP N° 186/2023 CPL/PMRB</t>
  </si>
  <si>
    <t>Contratação de empresa para fornecimento de materiais para sinalização viária (placas de sinalização).</t>
  </si>
  <si>
    <t>4521/2024</t>
  </si>
  <si>
    <t>J &amp; J DPAULA E CIA LTDA</t>
  </si>
  <si>
    <t>18.667.349/0001-47</t>
  </si>
  <si>
    <t>30.90.30.00</t>
  </si>
  <si>
    <t>098/2024</t>
  </si>
  <si>
    <t>134/2024</t>
  </si>
  <si>
    <t>Pregão Eletronico SRP N° 008/2023 CPL/PMRB</t>
  </si>
  <si>
    <t>Aquisição de material - SINAPI (Material para manutenção elétrica, equipamento de proteção e segurança, material básico de construção, ferramentas, mobiliário, maquinas e utensílios de oficina).</t>
  </si>
  <si>
    <t>4388/2024</t>
  </si>
  <si>
    <t>00.390.052/0001-11</t>
  </si>
  <si>
    <t>19.248.658/0001-45</t>
  </si>
  <si>
    <t>10.657.917/0001-17</t>
  </si>
  <si>
    <t>Data da emissão: 11/11/2024</t>
  </si>
  <si>
    <t xml:space="preserve">	715015</t>
  </si>
  <si>
    <t xml:space="preserve">	702791</t>
  </si>
  <si>
    <t xml:space="preserve">	713054</t>
  </si>
  <si>
    <t xml:space="preserve">	711162</t>
  </si>
  <si>
    <t>Eric Fernandes de Souza Andrade</t>
  </si>
  <si>
    <t xml:space="preserve">	713076</t>
  </si>
  <si>
    <t>052/2023</t>
  </si>
  <si>
    <t>Edeilson Frota Sobrinho</t>
  </si>
  <si>
    <t>Ednilza de Souza moreira</t>
  </si>
  <si>
    <t>045/2022</t>
  </si>
  <si>
    <t>100/2021</t>
  </si>
  <si>
    <t>081/2021</t>
  </si>
  <si>
    <t>Robson Ribeiro do Nascimento</t>
  </si>
  <si>
    <t xml:space="preserve">	707240</t>
  </si>
  <si>
    <t>138/2022</t>
  </si>
  <si>
    <t>Kleycianne Weima da Silva Menezes</t>
  </si>
  <si>
    <t>052/2022</t>
  </si>
  <si>
    <t>178/2021</t>
  </si>
  <si>
    <t>176/2021</t>
  </si>
  <si>
    <t xml:space="preserve">	</t>
  </si>
  <si>
    <t>179/2021</t>
  </si>
  <si>
    <t>054/2022</t>
  </si>
  <si>
    <t>053/2022</t>
  </si>
  <si>
    <t>006/2023</t>
  </si>
  <si>
    <t>13.208</t>
  </si>
  <si>
    <t>0001/2019</t>
  </si>
  <si>
    <t>12.486</t>
  </si>
  <si>
    <t>Secretaria de Gestão Administrativa e Tecnologia da Infroamação - SEGATI</t>
  </si>
  <si>
    <t>Nº DOE da publicação do Edital - Aviso de Licitação</t>
  </si>
  <si>
    <t>209/2024</t>
  </si>
  <si>
    <t>Adesão ARP Nº 070/2024</t>
  </si>
  <si>
    <t>5197/2024</t>
  </si>
  <si>
    <t>176/2024</t>
  </si>
  <si>
    <t>Dennis Bruno Tavares Lima</t>
  </si>
  <si>
    <t>Contratação de uma empresa especializada para a prestação de serviços de impressão, que incluirá o forneceimento de equipamentos e todos os insumos necessários para a realização dos serviços, tais como papéis e outros materiais correlatos.</t>
  </si>
  <si>
    <t>Secretaria de Estado do Meio Ambiente - SEMA</t>
  </si>
  <si>
    <t>Termo de apostilamento</t>
  </si>
  <si>
    <t>Alteração da Dotação Orçamentaria ( Elemento de Despesa e Fonte de Recurso).</t>
  </si>
  <si>
    <t>Istituto Estadual de Educação Profissional e Tecnológica - IEPTEC</t>
  </si>
  <si>
    <t>Contratação de empresa para locação de equipamentos de informática e mobiliário</t>
  </si>
  <si>
    <t>13.227</t>
  </si>
  <si>
    <t>Contratação de empresa para prestação de serviço de locação de veículos do tipo caminhonete e passeios sem motorista</t>
  </si>
  <si>
    <t>13.662</t>
  </si>
  <si>
    <t>13.208-B</t>
  </si>
  <si>
    <t>Secretaria de Estado de Educação e Esporte - SEE</t>
  </si>
  <si>
    <t>Contratação de pessoa juridica para eventual e futura, sub demanda, prestar de serviços de agenciamento de viagens. Especializada em emissão de passagens aéreas nacionais e intermunicipais e, eventualmente, internacionais etc.</t>
  </si>
  <si>
    <t>O LIMA DE ARAUJO - AGUAPURE LTDA</t>
  </si>
  <si>
    <t xml:space="preserve">POTENCIAL SERVIÇOS TERCEIRIZADOS, LIMPEZA E ADMINISTRATIVO LTDA </t>
  </si>
  <si>
    <t>199/2024</t>
  </si>
  <si>
    <t>Adesão ARP Nº 007/2024</t>
  </si>
  <si>
    <t>Contratação de empresa para o fornecimento de recargas de água mineral em garrafão de 20L.</t>
  </si>
  <si>
    <t>Serviço de Água e Esgoto do estado do Acre - SANEACRE</t>
  </si>
  <si>
    <t>5226/2024</t>
  </si>
  <si>
    <t>A. A. C. ROCHA COMERCIO E SERVIÇO</t>
  </si>
  <si>
    <t>10.496.033/0001-28</t>
  </si>
  <si>
    <t>200/2024</t>
  </si>
  <si>
    <t>Adesão ARP Nº 79/2024</t>
  </si>
  <si>
    <t>Contratação de empresa para aquisição de gêneros de natureza alimentícia - açucar.</t>
  </si>
  <si>
    <t>79/2024</t>
  </si>
  <si>
    <t>079/2024</t>
  </si>
  <si>
    <t>Secretaria Municipal de Saúde - SEMSA</t>
  </si>
  <si>
    <t>5185/2024</t>
  </si>
  <si>
    <t>0170/2024</t>
  </si>
  <si>
    <t>177/2024</t>
  </si>
  <si>
    <t>212/2024</t>
  </si>
  <si>
    <t>Adesão ARP Nº 068/2024</t>
  </si>
  <si>
    <t>Contratação de empresa para locação de equipamentos de informática, eletroeletrônico e mobiliários.</t>
  </si>
  <si>
    <t>68/2024</t>
  </si>
  <si>
    <t>INSTITUTO ESTADUAL DE EDUCAÇÃO PROFISSIONAL E TECNOLÓGICA - IEPTEC</t>
  </si>
  <si>
    <t>5275/2024</t>
  </si>
  <si>
    <t>C.COM INFORMÁTICA,IMPORTAÇÃO, EXPORTÇÃO COM. E INDÚSTRIA LTDA</t>
  </si>
  <si>
    <t>Fonte 1752 e 1500</t>
  </si>
  <si>
    <t>185/2024</t>
  </si>
  <si>
    <t>Darley Jean Antônio Dias Lins</t>
  </si>
  <si>
    <t>208/2024</t>
  </si>
  <si>
    <t>Pregão Eletronico SRP N° 257/2023 CPL03/PMRB</t>
  </si>
  <si>
    <t>Contratação de serviços de caminhão Carga Seca, com condutor, capacidade de carga de 4,0 (quatro) a 6,0 (seis) toneladas, em caráter não eventual, com a devida manutenção preventiva e corretiva.</t>
  </si>
  <si>
    <t>5216/2024</t>
  </si>
  <si>
    <t>PRECISÃO ENGENHARIA LTDA</t>
  </si>
  <si>
    <t>84.310.242/0001-71</t>
  </si>
  <si>
    <t>182/2024</t>
  </si>
  <si>
    <t>Felipe Fernandes da Cunha</t>
  </si>
  <si>
    <t>202/2024</t>
  </si>
  <si>
    <t>Adesão ARP Nº 0142/2023</t>
  </si>
  <si>
    <t>Contratação de empresa especializada no fornecimento de gás liquefeito de petróleo (GLP) em botijão de 13kg.</t>
  </si>
  <si>
    <t>1322/2024</t>
  </si>
  <si>
    <t>142/20223</t>
  </si>
  <si>
    <t>SECRETARIA MUNICIPAL DE SAÚDE - SEMSA</t>
  </si>
  <si>
    <t>5181/2024</t>
  </si>
  <si>
    <t>RB DA SILVA</t>
  </si>
  <si>
    <t>169/2024</t>
  </si>
  <si>
    <t>044/2024</t>
  </si>
  <si>
    <t>Pregão Eletronico SRP N° 104/2022 CPL/PMRB</t>
  </si>
  <si>
    <t>Aquisição de material de consumo e gêneros alimentícios - água mineral sem gás (garrafas de 500 ml, garrafão com c argas de água - 20 litros), gelo em barra, gás liquefeito de petróleo, café, açucar e copo descratavel 180ml.</t>
  </si>
  <si>
    <t>3782/2023</t>
  </si>
  <si>
    <t>F. F. DE MEDEIROS</t>
  </si>
  <si>
    <t>09.638.709/0001-91</t>
  </si>
  <si>
    <t>Fonte 110</t>
  </si>
  <si>
    <t xml:space="preserve">8º </t>
  </si>
  <si>
    <t>9º</t>
  </si>
  <si>
    <t>13.912</t>
  </si>
  <si>
    <t>13.913</t>
  </si>
  <si>
    <t>Prorrogar o prazo e valor</t>
  </si>
  <si>
    <t>Dispensa de Licitação Nº 005/2024</t>
  </si>
  <si>
    <t>Contratação de empresa especializadas para o fornecimento e prestação de serviços na confecção de metrial gráfico.</t>
  </si>
  <si>
    <t>4887/2024</t>
  </si>
  <si>
    <t>0131/2024</t>
  </si>
  <si>
    <t>JANEIRO A DEZEMBRO/2024</t>
  </si>
  <si>
    <t>Manual de Referência - 11ª Edição - Anexos IV, VI, VII e IX</t>
  </si>
  <si>
    <t>DEMONSTRATIVO DAS CONTRATAÇÕES PÚBLICAS - COMPRAS, PRESTAÇÃO DE SERVIÇOS, OBRAS E SERVIÇOS DE ENGENHARIA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</si>
</sst>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43" formatCode="_-* #,##0.00_-;\-* #,##0.00_-;_-* &quot;-&quot;??_-;_-@_-"/>
  </numFmts>
  <fonts count="6" x14ac:knownFonts="1">
    <font>
      <sz val="11"/>
      <color theme="1"/>
      <name val="Calibri"/>
      <family val="2"/>
      <scheme val="minor"/>
    </font>
    <font>
      <sz val="11"/>
      <color theme="1"/>
      <name val="Calibri"/>
      <family val="2"/>
      <scheme val="minor"/>
    </font>
    <font>
      <sz val="8"/>
      <name val="Calibri"/>
      <family val="2"/>
      <scheme val="minor"/>
    </font>
    <font>
      <b/>
      <sz val="11"/>
      <color theme="1"/>
      <name val="Calibri"/>
      <family val="2"/>
      <scheme val="minor"/>
    </font>
    <font>
      <b/>
      <sz val="11"/>
      <name val="Calibri"/>
      <family val="2"/>
      <scheme val="minor"/>
    </font>
    <font>
      <sz val="1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
      <patternFill patternType="solid">
        <fgColor theme="0"/>
        <bgColor indexed="64"/>
      </patternFill>
    </fill>
    <fill>
      <patternFill patternType="solid">
        <fgColor rgb="FFEEECE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99">
    <xf numFmtId="0" fontId="0" fillId="0" borderId="0" xfId="0"/>
    <xf numFmtId="43" fontId="3" fillId="0" borderId="0" xfId="2"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44" fontId="3" fillId="0" borderId="0" xfId="1" applyFont="1" applyFill="1" applyBorder="1" applyAlignment="1">
      <alignment vertical="center" wrapText="1"/>
    </xf>
    <xf numFmtId="44" fontId="3" fillId="0" borderId="0" xfId="0" applyNumberFormat="1" applyFont="1" applyAlignment="1">
      <alignment vertical="center" wrapText="1"/>
    </xf>
    <xf numFmtId="0" fontId="0" fillId="0" borderId="0" xfId="0" applyFont="1" applyAlignment="1">
      <alignment vertical="center"/>
    </xf>
    <xf numFmtId="44" fontId="3" fillId="10" borderId="17" xfId="1"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44" fontId="3" fillId="11" borderId="1" xfId="1" applyFont="1" applyFill="1" applyBorder="1" applyAlignment="1">
      <alignment horizontal="center" vertical="center" wrapText="1"/>
    </xf>
    <xf numFmtId="0" fontId="3" fillId="11" borderId="3"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 xfId="0" applyFont="1" applyFill="1" applyBorder="1" applyAlignment="1">
      <alignment horizontal="center" vertical="center" wrapText="1"/>
    </xf>
    <xf numFmtId="44" fontId="3" fillId="3" borderId="18" xfId="1"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1" xfId="0" applyFont="1" applyFill="1" applyBorder="1" applyAlignment="1">
      <alignment horizontal="center" vertical="center" wrapText="1"/>
    </xf>
    <xf numFmtId="44" fontId="3" fillId="8" borderId="1" xfId="1" applyFont="1" applyFill="1" applyBorder="1" applyAlignment="1">
      <alignment horizontal="center" vertical="center" wrapText="1"/>
    </xf>
    <xf numFmtId="44" fontId="3" fillId="8" borderId="3" xfId="0" applyNumberFormat="1"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8" xfId="0" applyFont="1" applyFill="1" applyBorder="1" applyAlignment="1">
      <alignment horizontal="center" vertical="center" wrapText="1"/>
    </xf>
    <xf numFmtId="44" fontId="3" fillId="10" borderId="27" xfId="1" applyFont="1" applyFill="1" applyBorder="1" applyAlignment="1">
      <alignment horizontal="center" vertical="center" wrapText="1"/>
    </xf>
    <xf numFmtId="44" fontId="3" fillId="7" borderId="20" xfId="1" applyFont="1" applyFill="1" applyBorder="1" applyAlignment="1">
      <alignment horizontal="center" vertical="center" wrapText="1"/>
    </xf>
    <xf numFmtId="44" fontId="3" fillId="7" borderId="1" xfId="1" applyFont="1" applyFill="1" applyBorder="1" applyAlignment="1">
      <alignment horizontal="center" vertical="center" wrapText="1"/>
    </xf>
    <xf numFmtId="44" fontId="3" fillId="7" borderId="3" xfId="1"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4" xfId="0" applyFont="1" applyFill="1" applyBorder="1" applyAlignment="1">
      <alignment horizontal="center" vertical="center" wrapText="1"/>
    </xf>
    <xf numFmtId="44" fontId="3" fillId="3" borderId="29" xfId="1"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4" xfId="0" applyFont="1" applyFill="1" applyBorder="1" applyAlignment="1">
      <alignment horizontal="center" vertical="center" wrapText="1"/>
    </xf>
    <xf numFmtId="44" fontId="3" fillId="8" borderId="4" xfId="1" applyFont="1" applyFill="1" applyBorder="1" applyAlignment="1">
      <alignment horizontal="center" vertical="center" wrapText="1"/>
    </xf>
    <xf numFmtId="44" fontId="3" fillId="8" borderId="15" xfId="0" applyNumberFormat="1"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44" fontId="3" fillId="7" borderId="4" xfId="1" applyFont="1" applyFill="1" applyBorder="1" applyAlignment="1">
      <alignment horizontal="center" vertical="center" wrapText="1"/>
    </xf>
    <xf numFmtId="44" fontId="3" fillId="7" borderId="15" xfId="1" applyFont="1" applyFill="1" applyBorder="1" applyAlignment="1">
      <alignment horizontal="center" vertical="center" wrapText="1"/>
    </xf>
    <xf numFmtId="0" fontId="3" fillId="7" borderId="21" xfId="0" applyFont="1" applyFill="1" applyBorder="1" applyAlignment="1">
      <alignment horizontal="center" vertical="center" wrapText="1"/>
    </xf>
    <xf numFmtId="44" fontId="3" fillId="7" borderId="29" xfId="1" applyFont="1" applyFill="1" applyBorder="1" applyAlignment="1">
      <alignment horizontal="center" vertical="center" wrapText="1"/>
    </xf>
    <xf numFmtId="44" fontId="3" fillId="10" borderId="36" xfId="1" applyFont="1" applyFill="1" applyBorder="1" applyAlignment="1">
      <alignment horizontal="center" vertical="center" wrapText="1"/>
    </xf>
    <xf numFmtId="44" fontId="3" fillId="7" borderId="21" xfId="1" applyFont="1" applyFill="1" applyBorder="1" applyAlignment="1">
      <alignment horizontal="center" vertical="center" wrapText="1"/>
    </xf>
    <xf numFmtId="44" fontId="3" fillId="13" borderId="15" xfId="1"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4" xfId="0" applyFont="1" applyFill="1" applyBorder="1" applyAlignment="1">
      <alignment horizontal="center" vertical="center"/>
    </xf>
    <xf numFmtId="0" fontId="3" fillId="11" borderId="4" xfId="0" applyFont="1" applyFill="1" applyBorder="1" applyAlignment="1">
      <alignment horizontal="center" vertical="center" wrapText="1"/>
    </xf>
    <xf numFmtId="44" fontId="3" fillId="11" borderId="4" xfId="1" applyFont="1" applyFill="1" applyBorder="1" applyAlignment="1">
      <alignment horizontal="center" vertical="center" wrapText="1"/>
    </xf>
    <xf numFmtId="0" fontId="3" fillId="11" borderId="15" xfId="0" applyFont="1" applyFill="1" applyBorder="1" applyAlignment="1">
      <alignment horizontal="center" vertical="center"/>
    </xf>
    <xf numFmtId="0" fontId="3" fillId="9" borderId="1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4" xfId="0" applyFont="1" applyFill="1" applyBorder="1" applyAlignment="1">
      <alignment horizontal="center" vertical="center"/>
    </xf>
    <xf numFmtId="0" fontId="3" fillId="9" borderId="15"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44" fontId="3" fillId="0" borderId="0" xfId="1" applyFont="1" applyAlignment="1">
      <alignment vertical="center"/>
    </xf>
    <xf numFmtId="44" fontId="3" fillId="0" borderId="0" xfId="0" applyNumberFormat="1" applyFont="1" applyAlignment="1">
      <alignment vertical="center"/>
    </xf>
    <xf numFmtId="0" fontId="3" fillId="0" borderId="0" xfId="0" applyFont="1" applyAlignment="1">
      <alignment horizontal="center" vertical="center"/>
    </xf>
    <xf numFmtId="44" fontId="3" fillId="0" borderId="0" xfId="1" applyFont="1" applyAlignment="1">
      <alignment horizontal="center" vertical="center"/>
    </xf>
    <xf numFmtId="44" fontId="3" fillId="0" borderId="0" xfId="0" applyNumberFormat="1" applyFont="1" applyAlignment="1">
      <alignment horizontal="center" vertical="center"/>
    </xf>
    <xf numFmtId="44" fontId="3" fillId="0" borderId="0" xfId="1" applyFont="1" applyAlignment="1">
      <alignment horizontal="left" vertical="center"/>
    </xf>
    <xf numFmtId="44" fontId="3" fillId="0" borderId="0" xfId="0" applyNumberFormat="1" applyFont="1" applyAlignment="1">
      <alignment horizontal="left" vertical="center"/>
    </xf>
    <xf numFmtId="0" fontId="4" fillId="0" borderId="7" xfId="0" applyFont="1" applyBorder="1" applyAlignment="1">
      <alignment vertical="center"/>
    </xf>
    <xf numFmtId="0" fontId="4" fillId="0" borderId="25" xfId="0" applyFont="1" applyBorder="1" applyAlignment="1">
      <alignment horizontal="left" vertical="center"/>
    </xf>
    <xf numFmtId="17" fontId="4" fillId="0" borderId="7" xfId="0" applyNumberFormat="1" applyFont="1" applyBorder="1" applyAlignment="1">
      <alignment vertical="center"/>
    </xf>
    <xf numFmtId="0" fontId="4" fillId="0" borderId="0" xfId="0" applyFont="1" applyAlignment="1">
      <alignment vertical="center"/>
    </xf>
    <xf numFmtId="0" fontId="3" fillId="2" borderId="17"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9" borderId="12"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13" xfId="0" applyFont="1" applyFill="1" applyBorder="1" applyAlignment="1">
      <alignment horizontal="center" vertical="center"/>
    </xf>
    <xf numFmtId="0" fontId="3" fillId="2" borderId="27"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35" xfId="0" applyFont="1" applyFill="1" applyBorder="1" applyAlignment="1">
      <alignment horizontal="center" vertical="center" wrapText="1"/>
    </xf>
    <xf numFmtId="44" fontId="3" fillId="7" borderId="26" xfId="1" applyFont="1" applyFill="1" applyBorder="1" applyAlignment="1">
      <alignment horizontal="center" vertical="center" wrapText="1"/>
    </xf>
    <xf numFmtId="44" fontId="3" fillId="7" borderId="5" xfId="1" applyFont="1" applyFill="1" applyBorder="1" applyAlignment="1">
      <alignment horizontal="center" vertical="center" wrapText="1"/>
    </xf>
    <xf numFmtId="44" fontId="3" fillId="7" borderId="13" xfId="1" applyFont="1" applyFill="1" applyBorder="1" applyAlignment="1">
      <alignment horizontal="center" vertical="center" wrapText="1"/>
    </xf>
    <xf numFmtId="0" fontId="3" fillId="2" borderId="28" xfId="0" applyFont="1" applyFill="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44" fontId="3" fillId="0" borderId="22" xfId="1" applyFont="1" applyFill="1" applyBorder="1" applyAlignment="1">
      <alignment horizontal="center" vertical="center" wrapText="1"/>
    </xf>
    <xf numFmtId="44" fontId="3" fillId="0" borderId="10" xfId="1" applyFont="1" applyFill="1" applyBorder="1" applyAlignment="1">
      <alignment horizontal="center" vertical="center" wrapText="1"/>
    </xf>
    <xf numFmtId="44" fontId="3" fillId="0" borderId="11" xfId="0" applyNumberFormat="1" applyFont="1" applyBorder="1" applyAlignment="1">
      <alignment horizontal="center" vertical="center" wrapText="1"/>
    </xf>
    <xf numFmtId="44" fontId="3" fillId="0" borderId="11" xfId="1" applyFont="1" applyFill="1" applyBorder="1" applyAlignment="1">
      <alignment horizontal="center" vertical="center" wrapText="1"/>
    </xf>
    <xf numFmtId="44" fontId="3" fillId="10" borderId="25" xfId="1" applyFont="1" applyFill="1" applyBorder="1" applyAlignment="1">
      <alignment horizontal="center" vertical="center" wrapText="1"/>
    </xf>
    <xf numFmtId="44" fontId="3" fillId="0" borderId="9" xfId="1" applyFont="1" applyFill="1" applyBorder="1" applyAlignment="1">
      <alignment horizontal="center" vertical="center" wrapText="1"/>
    </xf>
    <xf numFmtId="44" fontId="3" fillId="7" borderId="11" xfId="1" applyFont="1" applyFill="1" applyBorder="1" applyAlignment="1">
      <alignment horizontal="center" vertical="center" wrapText="1"/>
    </xf>
    <xf numFmtId="0" fontId="3" fillId="0" borderId="16" xfId="0" applyFont="1" applyBorder="1" applyAlignment="1">
      <alignment horizontal="center" vertical="center"/>
    </xf>
    <xf numFmtId="0" fontId="3" fillId="0" borderId="10" xfId="0" applyFont="1" applyBorder="1" applyAlignment="1">
      <alignment horizontal="center" vertical="center"/>
    </xf>
    <xf numFmtId="44" fontId="3" fillId="0" borderId="10" xfId="1" applyFont="1" applyBorder="1" applyAlignment="1">
      <alignment horizontal="center" vertical="center"/>
    </xf>
    <xf numFmtId="0" fontId="3" fillId="0" borderId="11"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0" fillId="0" borderId="0" xfId="0" applyFont="1" applyAlignment="1">
      <alignment horizontal="center" vertical="center"/>
    </xf>
    <xf numFmtId="0" fontId="5" fillId="12" borderId="17"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5" xfId="0" applyFont="1" applyFill="1" applyBorder="1" applyAlignment="1">
      <alignment horizontal="left" vertical="center" wrapText="1"/>
    </xf>
    <xf numFmtId="3" fontId="0" fillId="12" borderId="5" xfId="0" applyNumberFormat="1" applyFont="1" applyFill="1" applyBorder="1" applyAlignment="1">
      <alignment horizontal="center" vertical="center"/>
    </xf>
    <xf numFmtId="3" fontId="0" fillId="0" borderId="40" xfId="0" applyNumberFormat="1" applyFont="1" applyBorder="1" applyAlignment="1">
      <alignment horizontal="center" vertical="center" wrapText="1"/>
    </xf>
    <xf numFmtId="14" fontId="0" fillId="12" borderId="26" xfId="0" applyNumberFormat="1" applyFont="1" applyFill="1" applyBorder="1" applyAlignment="1">
      <alignment horizontal="center" vertical="center"/>
    </xf>
    <xf numFmtId="14" fontId="0" fillId="12" borderId="5" xfId="0" applyNumberFormat="1" applyFont="1" applyFill="1" applyBorder="1" applyAlignment="1">
      <alignment horizontal="center" vertical="center"/>
    </xf>
    <xf numFmtId="49" fontId="0" fillId="12" borderId="12" xfId="0" applyNumberFormat="1" applyFont="1" applyFill="1" applyBorder="1" applyAlignment="1">
      <alignment horizontal="center" vertical="center"/>
    </xf>
    <xf numFmtId="49" fontId="0" fillId="12" borderId="5" xfId="0" applyNumberFormat="1" applyFont="1" applyFill="1" applyBorder="1" applyAlignment="1">
      <alignment horizontal="center" vertical="center"/>
    </xf>
    <xf numFmtId="49" fontId="0" fillId="12" borderId="13" xfId="0" applyNumberFormat="1" applyFont="1" applyFill="1" applyBorder="1" applyAlignment="1">
      <alignment horizontal="center" vertical="center"/>
    </xf>
    <xf numFmtId="49" fontId="0" fillId="12" borderId="26" xfId="0" applyNumberFormat="1" applyFont="1" applyFill="1" applyBorder="1" applyAlignment="1">
      <alignment horizontal="center" vertical="center"/>
    </xf>
    <xf numFmtId="49" fontId="0" fillId="12" borderId="5" xfId="0" applyNumberFormat="1" applyFont="1" applyFill="1" applyBorder="1" applyAlignment="1">
      <alignment horizontal="center" vertical="center" wrapText="1"/>
    </xf>
    <xf numFmtId="0" fontId="0" fillId="0" borderId="39" xfId="0" applyFont="1" applyBorder="1" applyAlignment="1">
      <alignment horizontal="center" vertical="center" wrapText="1"/>
    </xf>
    <xf numFmtId="44" fontId="0" fillId="0" borderId="40" xfId="1" applyFont="1" applyFill="1" applyBorder="1" applyAlignment="1">
      <alignment horizontal="center" vertical="center" wrapText="1"/>
    </xf>
    <xf numFmtId="49" fontId="5" fillId="12" borderId="12"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14" fontId="0" fillId="0" borderId="5" xfId="0" applyNumberFormat="1" applyFont="1" applyBorder="1" applyAlignment="1">
      <alignment horizontal="center" vertical="center"/>
    </xf>
    <xf numFmtId="3" fontId="0" fillId="0" borderId="5" xfId="0" applyNumberFormat="1" applyFont="1" applyBorder="1" applyAlignment="1">
      <alignment horizontal="center" vertical="center"/>
    </xf>
    <xf numFmtId="44" fontId="0" fillId="0" borderId="39" xfId="1" applyFont="1" applyFill="1" applyBorder="1" applyAlignment="1">
      <alignment horizontal="center" vertical="center" wrapText="1"/>
    </xf>
    <xf numFmtId="44" fontId="5" fillId="0" borderId="13" xfId="2" applyNumberFormat="1" applyFont="1" applyFill="1" applyBorder="1" applyAlignment="1">
      <alignment horizontal="center" vertical="center" wrapText="1"/>
    </xf>
    <xf numFmtId="0" fontId="5" fillId="0" borderId="26" xfId="0" applyFont="1" applyBorder="1" applyAlignment="1">
      <alignment horizontal="center" vertical="center" wrapText="1"/>
    </xf>
    <xf numFmtId="14" fontId="5" fillId="0" borderId="5" xfId="0" applyNumberFormat="1"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43" fontId="0" fillId="0" borderId="5" xfId="2" applyFont="1" applyFill="1" applyBorder="1" applyAlignment="1">
      <alignment horizontal="center" vertical="center"/>
    </xf>
    <xf numFmtId="4" fontId="0" fillId="0" borderId="5" xfId="0" applyNumberFormat="1" applyFont="1" applyBorder="1" applyAlignment="1">
      <alignment horizontal="center" vertical="center"/>
    </xf>
    <xf numFmtId="44" fontId="0" fillId="0" borderId="5" xfId="1" applyFont="1" applyFill="1" applyBorder="1" applyAlignment="1">
      <alignment horizontal="center" vertical="center" wrapText="1"/>
    </xf>
    <xf numFmtId="44" fontId="0" fillId="0" borderId="13" xfId="1" applyFont="1" applyFill="1" applyBorder="1" applyAlignment="1">
      <alignment horizontal="center" vertical="center" wrapText="1"/>
    </xf>
    <xf numFmtId="44" fontId="0" fillId="0" borderId="35" xfId="1" applyFont="1" applyFill="1" applyBorder="1" applyAlignment="1">
      <alignment horizontal="center" vertical="center" wrapText="1"/>
    </xf>
    <xf numFmtId="44" fontId="0" fillId="0" borderId="51" xfId="1" applyFont="1" applyFill="1" applyBorder="1" applyAlignment="1">
      <alignment horizontal="center" vertical="center" wrapText="1"/>
    </xf>
    <xf numFmtId="43" fontId="0" fillId="0" borderId="26" xfId="2" applyFont="1" applyFill="1" applyBorder="1" applyAlignment="1">
      <alignment horizontal="center" vertical="center"/>
    </xf>
    <xf numFmtId="43" fontId="0" fillId="0" borderId="39" xfId="2" applyFont="1" applyFill="1" applyBorder="1" applyAlignment="1">
      <alignment horizontal="center" vertical="center"/>
    </xf>
    <xf numFmtId="43" fontId="0" fillId="13" borderId="13" xfId="2" applyFont="1" applyFill="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44" fontId="0" fillId="0" borderId="39" xfId="1" applyFont="1" applyBorder="1" applyAlignment="1">
      <alignment horizontal="center" vertical="center"/>
    </xf>
    <xf numFmtId="0" fontId="0" fillId="0" borderId="40" xfId="0" applyFont="1" applyBorder="1" applyAlignment="1">
      <alignment horizontal="center" vertical="center"/>
    </xf>
    <xf numFmtId="3" fontId="5" fillId="12" borderId="5" xfId="0" applyNumberFormat="1" applyFont="1" applyFill="1" applyBorder="1" applyAlignment="1">
      <alignment horizontal="center" vertical="center" wrapText="1"/>
    </xf>
    <xf numFmtId="0" fontId="5" fillId="12" borderId="39" xfId="0" applyFont="1" applyFill="1" applyBorder="1" applyAlignment="1">
      <alignment horizontal="center" vertical="center" wrapText="1"/>
    </xf>
    <xf numFmtId="0" fontId="5" fillId="12" borderId="40" xfId="0" applyFont="1" applyFill="1" applyBorder="1" applyAlignment="1">
      <alignment horizontal="center" vertical="center" wrapText="1"/>
    </xf>
    <xf numFmtId="0" fontId="5" fillId="12" borderId="27"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 xfId="0" applyFont="1" applyFill="1" applyBorder="1" applyAlignment="1">
      <alignment horizontal="left" vertical="center" wrapText="1"/>
    </xf>
    <xf numFmtId="3" fontId="0" fillId="12" borderId="1" xfId="0" applyNumberFormat="1" applyFont="1" applyFill="1" applyBorder="1" applyAlignment="1">
      <alignment horizontal="center" vertical="center"/>
    </xf>
    <xf numFmtId="0" fontId="0" fillId="0" borderId="45" xfId="0" applyFont="1" applyBorder="1" applyAlignment="1">
      <alignment horizontal="center" vertical="center" wrapText="1"/>
    </xf>
    <xf numFmtId="14" fontId="0" fillId="12" borderId="20" xfId="0" applyNumberFormat="1" applyFont="1" applyFill="1" applyBorder="1" applyAlignment="1">
      <alignment horizontal="center" vertical="center"/>
    </xf>
    <xf numFmtId="14" fontId="0" fillId="12" borderId="1" xfId="0" applyNumberFormat="1" applyFont="1" applyFill="1" applyBorder="1" applyAlignment="1">
      <alignment horizontal="center" vertical="center"/>
    </xf>
    <xf numFmtId="49" fontId="0" fillId="12" borderId="2" xfId="0" applyNumberFormat="1" applyFont="1" applyFill="1" applyBorder="1" applyAlignment="1">
      <alignment horizontal="center" vertical="center"/>
    </xf>
    <xf numFmtId="49" fontId="0" fillId="12" borderId="1" xfId="0" applyNumberFormat="1" applyFont="1" applyFill="1" applyBorder="1" applyAlignment="1">
      <alignment horizontal="center" vertical="center"/>
    </xf>
    <xf numFmtId="49" fontId="0" fillId="12" borderId="3" xfId="0" applyNumberFormat="1" applyFont="1" applyFill="1" applyBorder="1" applyAlignment="1">
      <alignment horizontal="center" vertical="center"/>
    </xf>
    <xf numFmtId="49" fontId="0" fillId="12" borderId="20" xfId="0" applyNumberFormat="1" applyFont="1" applyFill="1" applyBorder="1" applyAlignment="1">
      <alignment horizontal="center" vertical="center"/>
    </xf>
    <xf numFmtId="49" fontId="0" fillId="12" borderId="1" xfId="0" applyNumberFormat="1" applyFont="1" applyFill="1" applyBorder="1" applyAlignment="1">
      <alignment horizontal="center" vertical="center" wrapText="1"/>
    </xf>
    <xf numFmtId="0" fontId="0" fillId="0" borderId="37" xfId="0" applyFont="1" applyBorder="1" applyAlignment="1">
      <alignment horizontal="center" vertical="center" wrapText="1"/>
    </xf>
    <xf numFmtId="44" fontId="0" fillId="0" borderId="45" xfId="1" applyFont="1" applyFill="1" applyBorder="1" applyAlignment="1">
      <alignment horizontal="center" vertical="center" wrapText="1"/>
    </xf>
    <xf numFmtId="49" fontId="5" fillId="1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3" fontId="0" fillId="0" borderId="1" xfId="0" applyNumberFormat="1" applyFont="1" applyBorder="1" applyAlignment="1">
      <alignment horizontal="center" vertical="center"/>
    </xf>
    <xf numFmtId="44" fontId="0" fillId="0" borderId="37" xfId="1" applyFont="1" applyFill="1" applyBorder="1" applyAlignment="1">
      <alignment horizontal="center" vertical="center" wrapText="1"/>
    </xf>
    <xf numFmtId="44" fontId="5" fillId="0" borderId="3" xfId="2" applyNumberFormat="1" applyFont="1" applyFill="1" applyBorder="1" applyAlignment="1">
      <alignment horizontal="center" vertical="center" wrapText="1"/>
    </xf>
    <xf numFmtId="0" fontId="5" fillId="0" borderId="20" xfId="0" applyFont="1" applyBorder="1" applyAlignment="1">
      <alignment horizontal="center" vertical="center" wrapText="1"/>
    </xf>
    <xf numFmtId="14" fontId="5" fillId="0" borderId="1" xfId="0" applyNumberFormat="1" applyFont="1" applyBorder="1" applyAlignment="1">
      <alignment horizontal="center" vertical="center" wrapText="1"/>
    </xf>
    <xf numFmtId="3"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43" fontId="0" fillId="0" borderId="1" xfId="2" applyFont="1" applyFill="1" applyBorder="1" applyAlignment="1">
      <alignment horizontal="center" vertical="center"/>
    </xf>
    <xf numFmtId="4" fontId="0" fillId="0" borderId="1" xfId="0" applyNumberFormat="1" applyFont="1" applyBorder="1" applyAlignment="1">
      <alignment horizontal="center" vertical="center"/>
    </xf>
    <xf numFmtId="44" fontId="0" fillId="0" borderId="1" xfId="1" applyFont="1" applyFill="1" applyBorder="1" applyAlignment="1">
      <alignment horizontal="center" vertical="center" wrapText="1"/>
    </xf>
    <xf numFmtId="44" fontId="0" fillId="0" borderId="3" xfId="1" applyFont="1" applyFill="1" applyBorder="1" applyAlignment="1">
      <alignment horizontal="center" vertical="center" wrapText="1"/>
    </xf>
    <xf numFmtId="44" fontId="0" fillId="0" borderId="18" xfId="1" applyFont="1" applyFill="1" applyBorder="1" applyAlignment="1">
      <alignment horizontal="center" vertical="center" wrapText="1"/>
    </xf>
    <xf numFmtId="44" fontId="0" fillId="0" borderId="50" xfId="1" applyFont="1" applyFill="1" applyBorder="1" applyAlignment="1">
      <alignment horizontal="center" vertical="center" wrapText="1"/>
    </xf>
    <xf numFmtId="43" fontId="0" fillId="0" borderId="20" xfId="2" applyFont="1" applyFill="1" applyBorder="1" applyAlignment="1">
      <alignment horizontal="center" vertical="center"/>
    </xf>
    <xf numFmtId="43" fontId="0" fillId="0" borderId="37" xfId="2" applyFont="1" applyFill="1" applyBorder="1" applyAlignment="1">
      <alignment horizontal="center" vertical="center"/>
    </xf>
    <xf numFmtId="43" fontId="0" fillId="13" borderId="3" xfId="2" applyFont="1" applyFill="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44" fontId="0" fillId="0" borderId="37" xfId="1" applyFont="1" applyBorder="1" applyAlignment="1">
      <alignment horizontal="center" vertical="center"/>
    </xf>
    <xf numFmtId="0" fontId="0" fillId="0" borderId="45" xfId="0" applyFont="1" applyBorder="1" applyAlignment="1">
      <alignment horizontal="center" vertical="center"/>
    </xf>
    <xf numFmtId="0" fontId="5" fillId="12" borderId="37" xfId="0" applyFont="1" applyFill="1" applyBorder="1" applyAlignment="1">
      <alignment horizontal="center" vertical="center" wrapText="1"/>
    </xf>
    <xf numFmtId="0" fontId="5" fillId="12" borderId="45" xfId="0" applyFont="1" applyFill="1" applyBorder="1" applyAlignment="1">
      <alignment horizontal="center" vertical="center" wrapText="1"/>
    </xf>
    <xf numFmtId="10" fontId="0" fillId="0" borderId="1" xfId="0" applyNumberFormat="1" applyFont="1" applyBorder="1" applyAlignment="1">
      <alignment horizontal="center" vertical="center"/>
    </xf>
    <xf numFmtId="0" fontId="5" fillId="12" borderId="28" xfId="0" applyFont="1" applyFill="1" applyBorder="1" applyAlignment="1">
      <alignment horizontal="center" vertical="center" wrapText="1"/>
    </xf>
    <xf numFmtId="0" fontId="5" fillId="12" borderId="14"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4" xfId="0" applyFont="1" applyFill="1" applyBorder="1" applyAlignment="1">
      <alignment horizontal="left" vertical="center" wrapText="1"/>
    </xf>
    <xf numFmtId="3" fontId="0" fillId="12" borderId="4" xfId="0" applyNumberFormat="1" applyFont="1" applyFill="1" applyBorder="1" applyAlignment="1">
      <alignment horizontal="center" vertical="center"/>
    </xf>
    <xf numFmtId="0" fontId="0" fillId="0" borderId="33" xfId="0" applyFont="1" applyBorder="1" applyAlignment="1">
      <alignment horizontal="center" vertical="center" wrapText="1"/>
    </xf>
    <xf numFmtId="14" fontId="0" fillId="12" borderId="21" xfId="0" applyNumberFormat="1" applyFont="1" applyFill="1" applyBorder="1" applyAlignment="1">
      <alignment horizontal="center" vertical="center"/>
    </xf>
    <xf numFmtId="14" fontId="0" fillId="12" borderId="4" xfId="0" applyNumberFormat="1" applyFont="1" applyFill="1" applyBorder="1" applyAlignment="1">
      <alignment horizontal="center" vertical="center"/>
    </xf>
    <xf numFmtId="49" fontId="0" fillId="12" borderId="14" xfId="0" applyNumberFormat="1" applyFont="1" applyFill="1" applyBorder="1" applyAlignment="1">
      <alignment horizontal="center" vertical="center"/>
    </xf>
    <xf numFmtId="49" fontId="0" fillId="12" borderId="4" xfId="0" applyNumberFormat="1" applyFont="1" applyFill="1" applyBorder="1" applyAlignment="1">
      <alignment horizontal="center" vertical="center"/>
    </xf>
    <xf numFmtId="49" fontId="0" fillId="12" borderId="15" xfId="0" applyNumberFormat="1" applyFont="1" applyFill="1" applyBorder="1" applyAlignment="1">
      <alignment horizontal="center" vertical="center"/>
    </xf>
    <xf numFmtId="49" fontId="0" fillId="12" borderId="21" xfId="0" applyNumberFormat="1" applyFont="1" applyFill="1" applyBorder="1" applyAlignment="1">
      <alignment horizontal="center" vertical="center"/>
    </xf>
    <xf numFmtId="49" fontId="0" fillId="12" borderId="4" xfId="0" applyNumberFormat="1" applyFont="1" applyFill="1" applyBorder="1" applyAlignment="1">
      <alignment horizontal="center" vertical="center" wrapText="1"/>
    </xf>
    <xf numFmtId="0" fontId="0" fillId="0" borderId="31" xfId="0" applyFont="1" applyBorder="1" applyAlignment="1">
      <alignment horizontal="center" vertical="center" wrapText="1"/>
    </xf>
    <xf numFmtId="44" fontId="0" fillId="0" borderId="33" xfId="1" applyFont="1" applyFill="1" applyBorder="1" applyAlignment="1">
      <alignment horizontal="center" vertical="center" wrapText="1"/>
    </xf>
    <xf numFmtId="49" fontId="5" fillId="12" borderId="14"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14" fontId="0" fillId="0" borderId="4" xfId="0" applyNumberFormat="1" applyFont="1" applyBorder="1" applyAlignment="1">
      <alignment horizontal="center" vertical="center"/>
    </xf>
    <xf numFmtId="3" fontId="0" fillId="0" borderId="4" xfId="0" applyNumberFormat="1" applyFont="1" applyBorder="1" applyAlignment="1">
      <alignment horizontal="center" vertical="center"/>
    </xf>
    <xf numFmtId="44" fontId="0" fillId="0" borderId="31" xfId="1" applyFont="1" applyFill="1" applyBorder="1" applyAlignment="1">
      <alignment horizontal="center" vertical="center" wrapText="1"/>
    </xf>
    <xf numFmtId="44" fontId="5" fillId="0" borderId="15" xfId="2" applyNumberFormat="1" applyFont="1" applyFill="1" applyBorder="1" applyAlignment="1">
      <alignment horizontal="center" vertical="center" wrapText="1"/>
    </xf>
    <xf numFmtId="0" fontId="5" fillId="0" borderId="21" xfId="0" applyFont="1" applyBorder="1" applyAlignment="1">
      <alignment horizontal="center" vertical="center" wrapText="1"/>
    </xf>
    <xf numFmtId="14" fontId="5" fillId="0" borderId="4" xfId="0" applyNumberFormat="1" applyFont="1" applyBorder="1" applyAlignment="1">
      <alignment horizontal="center" vertical="center" wrapText="1"/>
    </xf>
    <xf numFmtId="3" fontId="0" fillId="0" borderId="4" xfId="0" applyNumberFormat="1" applyFont="1" applyBorder="1" applyAlignment="1">
      <alignment horizontal="center" vertical="center"/>
    </xf>
    <xf numFmtId="14" fontId="0" fillId="0" borderId="4" xfId="0" applyNumberFormat="1" applyFont="1" applyBorder="1" applyAlignment="1">
      <alignment horizontal="center" vertical="center"/>
    </xf>
    <xf numFmtId="0" fontId="0" fillId="0" borderId="4" xfId="0" applyFont="1" applyBorder="1" applyAlignment="1">
      <alignment horizontal="center" vertical="center" wrapText="1"/>
    </xf>
    <xf numFmtId="43" fontId="5" fillId="0" borderId="4" xfId="2" applyFont="1" applyFill="1" applyBorder="1" applyAlignment="1">
      <alignment horizontal="center" vertical="center" wrapText="1"/>
    </xf>
    <xf numFmtId="2" fontId="5" fillId="0" borderId="4" xfId="2" applyNumberFormat="1" applyFont="1" applyFill="1" applyBorder="1" applyAlignment="1">
      <alignment horizontal="center" vertical="center" wrapText="1"/>
    </xf>
    <xf numFmtId="44" fontId="0" fillId="0" borderId="4" xfId="1" applyFont="1" applyFill="1" applyBorder="1" applyAlignment="1">
      <alignment horizontal="center" vertical="center" wrapText="1"/>
    </xf>
    <xf numFmtId="44" fontId="0" fillId="0" borderId="15" xfId="1" applyFont="1" applyFill="1" applyBorder="1" applyAlignment="1">
      <alignment horizontal="center" vertical="center" wrapText="1"/>
    </xf>
    <xf numFmtId="4" fontId="5" fillId="0" borderId="4" xfId="0" applyNumberFormat="1" applyFont="1" applyBorder="1" applyAlignment="1">
      <alignment horizontal="center" vertical="center" wrapText="1"/>
    </xf>
    <xf numFmtId="44" fontId="0" fillId="0" borderId="29" xfId="1" applyFont="1" applyFill="1" applyBorder="1" applyAlignment="1">
      <alignment horizontal="center" vertical="center" wrapText="1"/>
    </xf>
    <xf numFmtId="44" fontId="0" fillId="0" borderId="52" xfId="1" applyFont="1" applyFill="1" applyBorder="1" applyAlignment="1">
      <alignment horizontal="center" vertical="center" wrapText="1"/>
    </xf>
    <xf numFmtId="43" fontId="0" fillId="0" borderId="21" xfId="2" applyFont="1" applyFill="1" applyBorder="1" applyAlignment="1">
      <alignment horizontal="center" vertical="center"/>
    </xf>
    <xf numFmtId="43" fontId="0" fillId="0" borderId="31" xfId="2" applyFont="1" applyFill="1" applyBorder="1" applyAlignment="1">
      <alignment horizontal="center" vertical="center"/>
    </xf>
    <xf numFmtId="43" fontId="0" fillId="13" borderId="15" xfId="2" applyFont="1" applyFill="1" applyBorder="1" applyAlignment="1">
      <alignment horizontal="center" vertical="center"/>
    </xf>
    <xf numFmtId="0" fontId="0" fillId="0" borderId="32" xfId="0" applyFont="1" applyBorder="1" applyAlignment="1">
      <alignment horizontal="center" vertical="center"/>
    </xf>
    <xf numFmtId="0" fontId="0" fillId="0" borderId="31" xfId="0" applyFont="1" applyBorder="1" applyAlignment="1">
      <alignment horizontal="center" vertical="center"/>
    </xf>
    <xf numFmtId="44" fontId="0" fillId="0" borderId="31" xfId="1" applyFont="1" applyBorder="1" applyAlignment="1">
      <alignment horizontal="center" vertical="center"/>
    </xf>
    <xf numFmtId="0" fontId="0" fillId="0" borderId="33" xfId="0" applyFont="1" applyBorder="1" applyAlignment="1">
      <alignment horizontal="center" vertical="center"/>
    </xf>
    <xf numFmtId="0" fontId="5" fillId="12" borderId="31" xfId="0" applyFont="1" applyFill="1" applyBorder="1" applyAlignment="1">
      <alignment horizontal="center" vertical="center" wrapText="1"/>
    </xf>
    <xf numFmtId="0" fontId="5" fillId="12" borderId="33" xfId="0" applyFont="1" applyFill="1" applyBorder="1" applyAlignment="1">
      <alignment horizontal="center" vertical="center" wrapText="1"/>
    </xf>
    <xf numFmtId="3" fontId="0" fillId="12" borderId="35" xfId="0" applyNumberFormat="1" applyFont="1" applyFill="1" applyBorder="1" applyAlignment="1">
      <alignment horizontal="center" vertical="center"/>
    </xf>
    <xf numFmtId="14" fontId="0" fillId="12" borderId="12" xfId="0" applyNumberFormat="1" applyFont="1" applyFill="1" applyBorder="1" applyAlignment="1">
      <alignment horizontal="center" vertical="center"/>
    </xf>
    <xf numFmtId="0" fontId="5" fillId="0" borderId="5" xfId="0" applyFont="1" applyBorder="1" applyAlignment="1">
      <alignment horizontal="center" vertical="center" wrapText="1"/>
    </xf>
    <xf numFmtId="43" fontId="0" fillId="0" borderId="39" xfId="0" applyNumberFormat="1" applyFont="1" applyBorder="1" applyAlignment="1">
      <alignment horizontal="center" vertical="center"/>
    </xf>
    <xf numFmtId="3" fontId="5" fillId="12" borderId="26" xfId="0" applyNumberFormat="1" applyFont="1" applyFill="1" applyBorder="1" applyAlignment="1">
      <alignment horizontal="center" vertical="center" wrapText="1"/>
    </xf>
    <xf numFmtId="0" fontId="5" fillId="12" borderId="41" xfId="0" applyFont="1" applyFill="1" applyBorder="1" applyAlignment="1">
      <alignment horizontal="center" vertical="center" wrapText="1"/>
    </xf>
    <xf numFmtId="3" fontId="0" fillId="12" borderId="18" xfId="0" applyNumberFormat="1" applyFont="1" applyFill="1" applyBorder="1" applyAlignment="1">
      <alignment horizontal="center" vertical="center"/>
    </xf>
    <xf numFmtId="14" fontId="0" fillId="12" borderId="2" xfId="0" applyNumberFormat="1" applyFont="1" applyFill="1" applyBorder="1" applyAlignment="1">
      <alignment horizontal="center" vertical="center"/>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12" borderId="20" xfId="0" applyFont="1" applyFill="1" applyBorder="1" applyAlignment="1">
      <alignment horizontal="center" vertical="center" wrapText="1"/>
    </xf>
    <xf numFmtId="0" fontId="5" fillId="12" borderId="42"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0" fillId="0" borderId="1" xfId="0" applyFont="1" applyBorder="1" applyAlignment="1">
      <alignment vertical="center"/>
    </xf>
    <xf numFmtId="44" fontId="0" fillId="0" borderId="1" xfId="1" applyFont="1" applyFill="1" applyBorder="1" applyAlignment="1">
      <alignment vertical="center"/>
    </xf>
    <xf numFmtId="44" fontId="0" fillId="0" borderId="3" xfId="1" applyFont="1" applyFill="1" applyBorder="1" applyAlignment="1">
      <alignment vertical="center"/>
    </xf>
    <xf numFmtId="44" fontId="0" fillId="0" borderId="18"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8" xfId="0" applyFont="1" applyBorder="1" applyAlignment="1">
      <alignment vertical="center"/>
    </xf>
    <xf numFmtId="0" fontId="3" fillId="0" borderId="1" xfId="0" applyFont="1" applyBorder="1" applyAlignment="1">
      <alignment horizontal="center" vertical="center" wrapText="1"/>
    </xf>
    <xf numFmtId="44" fontId="3" fillId="0" borderId="1" xfId="1" applyFont="1" applyFill="1" applyBorder="1" applyAlignment="1">
      <alignment horizontal="center" vertical="center" wrapText="1"/>
    </xf>
    <xf numFmtId="44" fontId="3" fillId="0" borderId="3" xfId="1" applyFont="1" applyFill="1" applyBorder="1" applyAlignment="1">
      <alignment horizontal="center" vertical="center" wrapText="1"/>
    </xf>
    <xf numFmtId="44" fontId="3" fillId="0" borderId="18" xfId="1" applyFont="1" applyFill="1" applyBorder="1" applyAlignment="1">
      <alignment horizontal="center" vertical="center" wrapText="1"/>
    </xf>
    <xf numFmtId="0" fontId="5" fillId="12" borderId="36" xfId="0" applyFont="1" applyFill="1" applyBorder="1" applyAlignment="1">
      <alignment horizontal="center" vertical="center" wrapText="1"/>
    </xf>
    <xf numFmtId="0" fontId="5" fillId="12" borderId="46"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6" xfId="0" applyFont="1" applyFill="1" applyBorder="1" applyAlignment="1">
      <alignment horizontal="left" vertical="center" wrapText="1"/>
    </xf>
    <xf numFmtId="3" fontId="0" fillId="12" borderId="6" xfId="0" applyNumberFormat="1" applyFont="1" applyFill="1" applyBorder="1" applyAlignment="1">
      <alignment horizontal="center" vertical="center"/>
    </xf>
    <xf numFmtId="3" fontId="0" fillId="12" borderId="19" xfId="0" applyNumberFormat="1" applyFont="1" applyFill="1" applyBorder="1" applyAlignment="1">
      <alignment horizontal="center" vertical="center"/>
    </xf>
    <xf numFmtId="14" fontId="0" fillId="12" borderId="46" xfId="0" applyNumberFormat="1" applyFont="1" applyFill="1" applyBorder="1" applyAlignment="1">
      <alignment horizontal="center" vertical="center"/>
    </xf>
    <xf numFmtId="14" fontId="0" fillId="12" borderId="6" xfId="0" applyNumberFormat="1" applyFont="1" applyFill="1" applyBorder="1" applyAlignment="1">
      <alignment horizontal="center" vertical="center"/>
    </xf>
    <xf numFmtId="49" fontId="0" fillId="12" borderId="46" xfId="0" applyNumberFormat="1" applyFont="1" applyFill="1" applyBorder="1" applyAlignment="1">
      <alignment horizontal="center" vertical="center"/>
    </xf>
    <xf numFmtId="49" fontId="0" fillId="12" borderId="6" xfId="0" applyNumberFormat="1" applyFont="1" applyFill="1" applyBorder="1" applyAlignment="1">
      <alignment horizontal="center" vertical="center"/>
    </xf>
    <xf numFmtId="49" fontId="0" fillId="12" borderId="23" xfId="0" applyNumberFormat="1" applyFont="1" applyFill="1" applyBorder="1" applyAlignment="1">
      <alignment horizontal="center" vertical="center"/>
    </xf>
    <xf numFmtId="49" fontId="0" fillId="12" borderId="34" xfId="0" applyNumberFormat="1" applyFont="1" applyFill="1" applyBorder="1" applyAlignment="1">
      <alignment horizontal="center" vertical="center"/>
    </xf>
    <xf numFmtId="49" fontId="0" fillId="12" borderId="6" xfId="0" applyNumberFormat="1" applyFont="1" applyFill="1" applyBorder="1" applyAlignment="1">
      <alignment horizontal="center" vertical="center" wrapText="1"/>
    </xf>
    <xf numFmtId="49" fontId="5" fillId="12" borderId="46"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14" fontId="0" fillId="0" borderId="6" xfId="0" applyNumberFormat="1" applyFont="1" applyBorder="1" applyAlignment="1">
      <alignment horizontal="center" vertical="center"/>
    </xf>
    <xf numFmtId="3" fontId="0" fillId="0" borderId="6" xfId="0" applyNumberFormat="1" applyFont="1" applyBorder="1" applyAlignment="1">
      <alignment horizontal="center" vertical="center"/>
    </xf>
    <xf numFmtId="44" fontId="5" fillId="0" borderId="23" xfId="2" applyNumberFormat="1" applyFont="1" applyFill="1" applyBorder="1" applyAlignment="1">
      <alignment horizontal="center" vertical="center" wrapText="1"/>
    </xf>
    <xf numFmtId="0" fontId="5" fillId="0" borderId="34" xfId="0" applyFont="1" applyBorder="1" applyAlignment="1">
      <alignment horizontal="center" vertical="center" wrapText="1"/>
    </xf>
    <xf numFmtId="0" fontId="0" fillId="0" borderId="6" xfId="0" applyFont="1" applyBorder="1" applyAlignment="1">
      <alignment horizontal="center" vertical="center"/>
    </xf>
    <xf numFmtId="0" fontId="3" fillId="0" borderId="6" xfId="0" applyFont="1" applyBorder="1" applyAlignment="1">
      <alignment horizontal="center" vertical="center" wrapText="1"/>
    </xf>
    <xf numFmtId="14" fontId="5" fillId="0" borderId="6" xfId="0" applyNumberFormat="1" applyFont="1" applyBorder="1" applyAlignment="1">
      <alignment horizontal="center" vertical="center" wrapText="1"/>
    </xf>
    <xf numFmtId="43" fontId="5" fillId="0" borderId="6" xfId="2" applyFont="1" applyFill="1" applyBorder="1" applyAlignment="1">
      <alignment horizontal="center" vertical="center" wrapText="1"/>
    </xf>
    <xf numFmtId="2" fontId="5" fillId="0" borderId="6" xfId="2" applyNumberFormat="1" applyFont="1" applyFill="1" applyBorder="1" applyAlignment="1">
      <alignment horizontal="center" vertical="center" wrapText="1"/>
    </xf>
    <xf numFmtId="44" fontId="3" fillId="0" borderId="6" xfId="1" applyFont="1" applyFill="1" applyBorder="1" applyAlignment="1">
      <alignment horizontal="center" vertical="center" wrapText="1"/>
    </xf>
    <xf numFmtId="44" fontId="3" fillId="0" borderId="23" xfId="1" applyFont="1" applyFill="1" applyBorder="1" applyAlignment="1">
      <alignment horizontal="center" vertical="center" wrapText="1"/>
    </xf>
    <xf numFmtId="4" fontId="5" fillId="0" borderId="6" xfId="0" applyNumberFormat="1" applyFont="1" applyBorder="1" applyAlignment="1">
      <alignment horizontal="center" vertical="center" wrapText="1"/>
    </xf>
    <xf numFmtId="44" fontId="3" fillId="0" borderId="19" xfId="1" applyFont="1" applyFill="1" applyBorder="1" applyAlignment="1">
      <alignment horizontal="center" vertical="center" wrapText="1"/>
    </xf>
    <xf numFmtId="43" fontId="0" fillId="0" borderId="34" xfId="2" applyFont="1" applyFill="1" applyBorder="1" applyAlignment="1">
      <alignment horizontal="center" vertical="center"/>
    </xf>
    <xf numFmtId="43" fontId="0" fillId="13" borderId="23" xfId="2" applyFont="1" applyFill="1" applyBorder="1" applyAlignment="1">
      <alignment horizontal="center" vertical="center"/>
    </xf>
    <xf numFmtId="0" fontId="5" fillId="12" borderId="34" xfId="0" applyFont="1" applyFill="1" applyBorder="1" applyAlignment="1">
      <alignment horizontal="center" vertical="center" wrapText="1"/>
    </xf>
    <xf numFmtId="0" fontId="5" fillId="12" borderId="53" xfId="0" applyFont="1" applyFill="1" applyBorder="1" applyAlignment="1">
      <alignment horizontal="center" vertical="center" wrapText="1"/>
    </xf>
    <xf numFmtId="0" fontId="3" fillId="0" borderId="39" xfId="0" applyFont="1" applyBorder="1" applyAlignment="1">
      <alignment horizontal="center" vertical="center"/>
    </xf>
    <xf numFmtId="44" fontId="3" fillId="0" borderId="39" xfId="1" applyFont="1" applyFill="1" applyBorder="1" applyAlignment="1">
      <alignment horizontal="center" vertical="center"/>
    </xf>
    <xf numFmtId="0" fontId="3" fillId="0" borderId="5" xfId="0" applyFont="1" applyBorder="1" applyAlignment="1">
      <alignment vertical="center"/>
    </xf>
    <xf numFmtId="44" fontId="3" fillId="0" borderId="5" xfId="1" applyFont="1" applyFill="1" applyBorder="1" applyAlignment="1">
      <alignment vertical="center"/>
    </xf>
    <xf numFmtId="44" fontId="3" fillId="0" borderId="13" xfId="1" applyFont="1" applyFill="1" applyBorder="1" applyAlignment="1">
      <alignment vertical="center"/>
    </xf>
    <xf numFmtId="44" fontId="3" fillId="0" borderId="35" xfId="1" applyFont="1" applyFill="1" applyBorder="1" applyAlignment="1">
      <alignment vertical="center"/>
    </xf>
    <xf numFmtId="44" fontId="3" fillId="0" borderId="51" xfId="1" applyFont="1" applyFill="1" applyBorder="1" applyAlignment="1">
      <alignment horizontal="center" vertical="center"/>
    </xf>
    <xf numFmtId="0" fontId="3" fillId="0" borderId="38" xfId="0" applyFont="1" applyBorder="1" applyAlignment="1">
      <alignment horizontal="center" vertical="center"/>
    </xf>
    <xf numFmtId="44" fontId="0" fillId="0" borderId="39" xfId="1" applyFont="1" applyFill="1" applyBorder="1" applyAlignment="1">
      <alignment horizontal="center" vertical="center"/>
    </xf>
    <xf numFmtId="0" fontId="5" fillId="12" borderId="26" xfId="0" applyFont="1" applyFill="1" applyBorder="1" applyAlignment="1">
      <alignment horizontal="center" vertical="center" wrapText="1"/>
    </xf>
    <xf numFmtId="0" fontId="3" fillId="0" borderId="37" xfId="0" applyFont="1" applyBorder="1" applyAlignment="1">
      <alignment horizontal="center" vertical="center"/>
    </xf>
    <xf numFmtId="44" fontId="3" fillId="0" borderId="37" xfId="1" applyFont="1" applyFill="1" applyBorder="1" applyAlignment="1">
      <alignment horizontal="center" vertical="center"/>
    </xf>
    <xf numFmtId="44" fontId="3" fillId="0" borderId="1" xfId="1" applyFont="1" applyFill="1" applyBorder="1" applyAlignment="1">
      <alignment vertical="center"/>
    </xf>
    <xf numFmtId="44" fontId="3" fillId="0" borderId="3" xfId="1" applyFont="1" applyFill="1" applyBorder="1" applyAlignment="1">
      <alignment vertical="center"/>
    </xf>
    <xf numFmtId="44" fontId="3" fillId="0" borderId="18" xfId="1" applyFont="1" applyFill="1" applyBorder="1" applyAlignment="1">
      <alignment vertical="center"/>
    </xf>
    <xf numFmtId="44" fontId="3" fillId="0" borderId="50" xfId="1" applyFont="1" applyFill="1" applyBorder="1" applyAlignment="1">
      <alignment horizontal="center" vertical="center"/>
    </xf>
    <xf numFmtId="0" fontId="3" fillId="0" borderId="47" xfId="0" applyFont="1" applyBorder="1" applyAlignment="1">
      <alignment horizontal="center" vertical="center"/>
    </xf>
    <xf numFmtId="44" fontId="0" fillId="0" borderId="37" xfId="1" applyFont="1" applyFill="1" applyBorder="1" applyAlignment="1">
      <alignment horizontal="center" vertical="center"/>
    </xf>
    <xf numFmtId="0" fontId="3" fillId="0" borderId="1" xfId="0" applyFont="1" applyBorder="1" applyAlignment="1">
      <alignment horizontal="left" vertical="center"/>
    </xf>
    <xf numFmtId="44" fontId="3" fillId="0" borderId="1" xfId="1" applyFont="1" applyFill="1" applyBorder="1" applyAlignment="1">
      <alignment horizontal="left" vertical="center"/>
    </xf>
    <xf numFmtId="44" fontId="3" fillId="0" borderId="3" xfId="1" applyFont="1" applyFill="1" applyBorder="1" applyAlignment="1">
      <alignment horizontal="left" vertical="center"/>
    </xf>
    <xf numFmtId="44" fontId="3" fillId="0" borderId="18" xfId="1" applyFont="1" applyFill="1" applyBorder="1" applyAlignment="1">
      <alignment horizontal="left" vertical="center"/>
    </xf>
    <xf numFmtId="0" fontId="0" fillId="0" borderId="1" xfId="0" applyFont="1" applyBorder="1" applyAlignment="1">
      <alignment horizontal="left" vertical="center"/>
    </xf>
    <xf numFmtId="44" fontId="0" fillId="0" borderId="1" xfId="1" applyFont="1" applyFill="1" applyBorder="1" applyAlignment="1">
      <alignment horizontal="left" vertical="center"/>
    </xf>
    <xf numFmtId="44" fontId="0" fillId="0" borderId="3" xfId="1" applyFont="1" applyFill="1" applyBorder="1" applyAlignment="1">
      <alignment horizontal="left" vertical="center"/>
    </xf>
    <xf numFmtId="44" fontId="0" fillId="0" borderId="18" xfId="1" applyFont="1" applyFill="1" applyBorder="1" applyAlignment="1">
      <alignment horizontal="left" vertical="center"/>
    </xf>
    <xf numFmtId="14" fontId="0" fillId="12" borderId="14" xfId="0" applyNumberFormat="1" applyFont="1" applyFill="1" applyBorder="1" applyAlignment="1">
      <alignment horizontal="center" vertical="center"/>
    </xf>
    <xf numFmtId="0" fontId="3" fillId="0" borderId="31" xfId="0" applyFont="1" applyBorder="1" applyAlignment="1">
      <alignment horizontal="center" vertical="center"/>
    </xf>
    <xf numFmtId="44" fontId="3" fillId="0" borderId="31" xfId="1" applyFont="1" applyFill="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vertical="center"/>
    </xf>
    <xf numFmtId="43" fontId="0" fillId="0" borderId="4" xfId="2" applyFont="1" applyFill="1" applyBorder="1" applyAlignment="1">
      <alignment horizontal="center" vertical="center"/>
    </xf>
    <xf numFmtId="44" fontId="0" fillId="0" borderId="4" xfId="1" applyFont="1" applyFill="1" applyBorder="1" applyAlignment="1">
      <alignment vertical="center"/>
    </xf>
    <xf numFmtId="44" fontId="0" fillId="0" borderId="15" xfId="1" applyFont="1" applyFill="1" applyBorder="1" applyAlignment="1">
      <alignment vertical="center"/>
    </xf>
    <xf numFmtId="44" fontId="0" fillId="0" borderId="29" xfId="1" applyFont="1" applyFill="1" applyBorder="1" applyAlignment="1">
      <alignment vertical="center"/>
    </xf>
    <xf numFmtId="44" fontId="3" fillId="0" borderId="52" xfId="1" applyFont="1" applyFill="1" applyBorder="1" applyAlignment="1">
      <alignment horizontal="center" vertical="center"/>
    </xf>
    <xf numFmtId="0" fontId="3" fillId="0" borderId="32" xfId="0" applyFont="1" applyBorder="1" applyAlignment="1">
      <alignment horizontal="center" vertical="center"/>
    </xf>
    <xf numFmtId="44" fontId="0" fillId="0" borderId="31" xfId="1" applyFont="1" applyFill="1" applyBorder="1" applyAlignment="1">
      <alignment horizontal="center" vertical="center"/>
    </xf>
    <xf numFmtId="0" fontId="5" fillId="12" borderId="21" xfId="0" applyFont="1" applyFill="1" applyBorder="1" applyAlignment="1">
      <alignment horizontal="center" vertical="center" wrapText="1"/>
    </xf>
    <xf numFmtId="0" fontId="5" fillId="12" borderId="43" xfId="0" applyFont="1" applyFill="1" applyBorder="1" applyAlignment="1">
      <alignment horizontal="center" vertical="center" wrapText="1"/>
    </xf>
    <xf numFmtId="3" fontId="0" fillId="0" borderId="40" xfId="0" applyNumberFormat="1" applyFont="1" applyBorder="1" applyAlignment="1">
      <alignment horizontal="center" vertical="center"/>
    </xf>
    <xf numFmtId="14" fontId="5" fillId="12" borderId="12" xfId="0" applyNumberFormat="1" applyFont="1" applyFill="1" applyBorder="1" applyAlignment="1">
      <alignment horizontal="center" vertical="center" wrapText="1"/>
    </xf>
    <xf numFmtId="14" fontId="5" fillId="12" borderId="5" xfId="0" applyNumberFormat="1" applyFont="1" applyFill="1" applyBorder="1" applyAlignment="1">
      <alignment horizontal="center" vertical="center" wrapText="1"/>
    </xf>
    <xf numFmtId="44" fontId="0" fillId="0" borderId="40" xfId="1" applyFont="1" applyBorder="1" applyAlignment="1">
      <alignment horizontal="center" vertical="center"/>
    </xf>
    <xf numFmtId="0" fontId="0" fillId="0" borderId="5" xfId="0" applyFont="1" applyBorder="1" applyAlignment="1">
      <alignment vertical="center"/>
    </xf>
    <xf numFmtId="44" fontId="0" fillId="0" borderId="5" xfId="1" applyFont="1" applyFill="1" applyBorder="1" applyAlignment="1">
      <alignment vertical="center"/>
    </xf>
    <xf numFmtId="44" fontId="0" fillId="0" borderId="13" xfId="1" applyFont="1" applyFill="1" applyBorder="1" applyAlignment="1">
      <alignment vertical="center"/>
    </xf>
    <xf numFmtId="44" fontId="0" fillId="0" borderId="35" xfId="1" applyFont="1" applyFill="1" applyBorder="1" applyAlignment="1">
      <alignment vertical="center"/>
    </xf>
    <xf numFmtId="44" fontId="0" fillId="0" borderId="51" xfId="1" applyFont="1" applyFill="1" applyBorder="1" applyAlignment="1">
      <alignment horizontal="center" vertical="center"/>
    </xf>
    <xf numFmtId="3" fontId="5" fillId="12" borderId="1" xfId="0" applyNumberFormat="1" applyFont="1" applyFill="1" applyBorder="1" applyAlignment="1">
      <alignment horizontal="center" vertical="center" wrapText="1"/>
    </xf>
    <xf numFmtId="14" fontId="5" fillId="12" borderId="2" xfId="0" applyNumberFormat="1" applyFont="1" applyFill="1" applyBorder="1" applyAlignment="1">
      <alignment horizontal="center" vertical="center" wrapText="1"/>
    </xf>
    <xf numFmtId="14" fontId="5" fillId="12" borderId="1" xfId="0" applyNumberFormat="1" applyFont="1" applyFill="1" applyBorder="1" applyAlignment="1">
      <alignment horizontal="center" vertical="center" wrapText="1"/>
    </xf>
    <xf numFmtId="44" fontId="0" fillId="0" borderId="45" xfId="1" applyFont="1" applyBorder="1" applyAlignment="1">
      <alignment horizontal="center" vertical="center"/>
    </xf>
    <xf numFmtId="44" fontId="0" fillId="0" borderId="50" xfId="1" applyFont="1" applyFill="1" applyBorder="1" applyAlignment="1">
      <alignment horizontal="center" vertical="center"/>
    </xf>
    <xf numFmtId="3" fontId="5" fillId="12" borderId="4" xfId="0" applyNumberFormat="1" applyFont="1" applyFill="1" applyBorder="1" applyAlignment="1">
      <alignment horizontal="center" vertical="center" wrapText="1"/>
    </xf>
    <xf numFmtId="14" fontId="5" fillId="12" borderId="14" xfId="0" applyNumberFormat="1" applyFont="1" applyFill="1" applyBorder="1" applyAlignment="1">
      <alignment horizontal="center" vertical="center" wrapText="1"/>
    </xf>
    <xf numFmtId="14" fontId="5" fillId="12" borderId="4" xfId="0" applyNumberFormat="1" applyFont="1" applyFill="1" applyBorder="1" applyAlignment="1">
      <alignment horizontal="center" vertical="center" wrapText="1"/>
    </xf>
    <xf numFmtId="44" fontId="0" fillId="0" borderId="33" xfId="1" applyFont="1" applyBorder="1" applyAlignment="1">
      <alignment horizontal="center" vertical="center"/>
    </xf>
    <xf numFmtId="44" fontId="0" fillId="0" borderId="52" xfId="1" applyFont="1" applyFill="1" applyBorder="1" applyAlignment="1">
      <alignment horizontal="center" vertical="center"/>
    </xf>
    <xf numFmtId="0" fontId="5" fillId="12" borderId="55" xfId="0" applyFont="1" applyFill="1" applyBorder="1" applyAlignment="1">
      <alignment horizontal="center" vertical="center" wrapText="1"/>
    </xf>
    <xf numFmtId="0" fontId="5" fillId="12" borderId="44" xfId="0" applyFont="1" applyFill="1" applyBorder="1" applyAlignment="1">
      <alignment horizontal="center" vertical="center" wrapText="1"/>
    </xf>
    <xf numFmtId="9" fontId="0" fillId="0" borderId="1" xfId="0" applyNumberFormat="1" applyFont="1" applyBorder="1" applyAlignment="1">
      <alignment horizontal="center" vertical="center"/>
    </xf>
    <xf numFmtId="0" fontId="5" fillId="0" borderId="4" xfId="0" applyFont="1" applyBorder="1" applyAlignment="1">
      <alignment horizontal="center" vertical="center" wrapText="1"/>
    </xf>
    <xf numFmtId="0" fontId="5" fillId="12" borderId="56" xfId="0" applyFont="1" applyFill="1" applyBorder="1" applyAlignment="1">
      <alignment horizontal="center" vertical="center" wrapText="1"/>
    </xf>
    <xf numFmtId="49" fontId="0" fillId="0" borderId="5" xfId="0" applyNumberFormat="1" applyFont="1" applyBorder="1" applyAlignment="1">
      <alignment horizontal="center" vertical="center"/>
    </xf>
    <xf numFmtId="14" fontId="0" fillId="0" borderId="5" xfId="0" applyNumberFormat="1" applyFont="1" applyBorder="1" applyAlignment="1">
      <alignment horizontal="center" vertical="center"/>
    </xf>
    <xf numFmtId="10" fontId="0" fillId="0" borderId="5" xfId="0" applyNumberFormat="1" applyFont="1" applyBorder="1" applyAlignment="1">
      <alignment horizontal="center" vertical="center"/>
    </xf>
    <xf numFmtId="49" fontId="0" fillId="0" borderId="1" xfId="0" applyNumberFormat="1" applyFont="1" applyBorder="1" applyAlignment="1">
      <alignment horizontal="center" vertical="center"/>
    </xf>
    <xf numFmtId="3" fontId="5" fillId="12" borderId="15" xfId="0" applyNumberFormat="1" applyFont="1" applyFill="1" applyBorder="1" applyAlignment="1">
      <alignment horizontal="center" vertical="center" wrapText="1"/>
    </xf>
    <xf numFmtId="3" fontId="5" fillId="12" borderId="13" xfId="0" applyNumberFormat="1" applyFont="1" applyFill="1" applyBorder="1" applyAlignment="1">
      <alignment horizontal="center" vertical="center" wrapText="1"/>
    </xf>
    <xf numFmtId="43" fontId="5" fillId="12" borderId="26" xfId="0" applyNumberFormat="1" applyFont="1" applyFill="1" applyBorder="1" applyAlignment="1">
      <alignment horizontal="center" vertical="center" wrapText="1"/>
    </xf>
    <xf numFmtId="43" fontId="5" fillId="12" borderId="5" xfId="0" applyNumberFormat="1" applyFont="1" applyFill="1" applyBorder="1" applyAlignment="1">
      <alignment horizontal="center" vertical="center" wrapText="1"/>
    </xf>
    <xf numFmtId="3" fontId="5" fillId="0" borderId="5" xfId="0" applyNumberFormat="1" applyFont="1" applyBorder="1" applyAlignment="1">
      <alignment horizontal="center" vertical="center" wrapText="1"/>
    </xf>
    <xf numFmtId="43" fontId="5" fillId="0" borderId="5" xfId="2" applyFont="1" applyFill="1" applyBorder="1" applyAlignment="1">
      <alignment horizontal="center" vertical="center" wrapText="1"/>
    </xf>
    <xf numFmtId="2" fontId="5" fillId="0" borderId="5" xfId="2" applyNumberFormat="1" applyFont="1" applyFill="1" applyBorder="1" applyAlignment="1">
      <alignment horizontal="center" vertical="center" wrapText="1"/>
    </xf>
    <xf numFmtId="43" fontId="5" fillId="0" borderId="26" xfId="2" applyFont="1" applyFill="1" applyBorder="1" applyAlignment="1">
      <alignment horizontal="center" vertical="center" wrapText="1"/>
    </xf>
    <xf numFmtId="3" fontId="5" fillId="12" borderId="3" xfId="0" applyNumberFormat="1" applyFont="1" applyFill="1" applyBorder="1" applyAlignment="1">
      <alignment horizontal="center" vertical="center" wrapText="1"/>
    </xf>
    <xf numFmtId="43" fontId="5" fillId="12"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43" fontId="5" fillId="0" borderId="1" xfId="2" applyFont="1" applyFill="1" applyBorder="1" applyAlignment="1">
      <alignment horizontal="center" vertical="center" wrapText="1"/>
    </xf>
    <xf numFmtId="2" fontId="5" fillId="0" borderId="1" xfId="2" applyNumberFormat="1" applyFont="1" applyFill="1" applyBorder="1" applyAlignment="1">
      <alignment horizontal="center" vertical="center" wrapText="1"/>
    </xf>
    <xf numFmtId="43" fontId="5" fillId="0" borderId="20" xfId="2" applyFont="1" applyFill="1" applyBorder="1" applyAlignment="1">
      <alignment horizontal="center" vertical="center" wrapText="1"/>
    </xf>
    <xf numFmtId="10"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44" fontId="0" fillId="0" borderId="0" xfId="1" applyFont="1" applyFill="1" applyAlignment="1">
      <alignment vertical="center"/>
    </xf>
    <xf numFmtId="43" fontId="5" fillId="12" borderId="6" xfId="0" applyNumberFormat="1" applyFont="1" applyFill="1" applyBorder="1" applyAlignment="1">
      <alignment horizontal="center" vertical="center" wrapText="1"/>
    </xf>
    <xf numFmtId="3"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Font="1" applyBorder="1" applyAlignment="1">
      <alignment vertical="center"/>
    </xf>
    <xf numFmtId="44" fontId="0" fillId="0" borderId="6" xfId="1" applyFont="1" applyFill="1" applyBorder="1" applyAlignment="1">
      <alignment vertical="center"/>
    </xf>
    <xf numFmtId="44" fontId="0" fillId="0" borderId="23" xfId="1" applyFont="1" applyFill="1" applyBorder="1" applyAlignment="1">
      <alignment vertical="center"/>
    </xf>
    <xf numFmtId="44" fontId="0" fillId="0" borderId="19" xfId="1" applyFont="1" applyFill="1" applyBorder="1" applyAlignment="1">
      <alignment vertical="center"/>
    </xf>
    <xf numFmtId="0" fontId="5" fillId="12" borderId="54" xfId="0" applyFont="1" applyFill="1" applyBorder="1" applyAlignment="1">
      <alignment horizontal="center" vertical="center" wrapText="1"/>
    </xf>
    <xf numFmtId="3" fontId="5" fillId="0" borderId="5" xfId="0" applyNumberFormat="1" applyFont="1" applyBorder="1" applyAlignment="1">
      <alignment horizontal="center" vertical="center" wrapText="1"/>
    </xf>
    <xf numFmtId="0" fontId="5" fillId="12" borderId="15" xfId="0" applyFont="1" applyFill="1" applyBorder="1" applyAlignment="1">
      <alignment horizontal="center" vertical="center" wrapText="1"/>
    </xf>
    <xf numFmtId="3" fontId="5" fillId="0" borderId="4" xfId="0" applyNumberFormat="1" applyFont="1" applyBorder="1" applyAlignment="1">
      <alignment horizontal="center" vertical="center" wrapText="1"/>
    </xf>
    <xf numFmtId="0" fontId="5" fillId="12" borderId="13" xfId="0" applyFont="1" applyFill="1" applyBorder="1" applyAlignment="1">
      <alignment horizontal="center" vertical="center" wrapText="1"/>
    </xf>
    <xf numFmtId="14" fontId="5" fillId="0" borderId="5" xfId="0" applyNumberFormat="1" applyFont="1" applyBorder="1" applyAlignment="1">
      <alignment horizontal="center" vertical="center" wrapText="1"/>
    </xf>
    <xf numFmtId="0" fontId="5" fillId="0" borderId="39" xfId="0" applyFont="1" applyBorder="1" applyAlignment="1">
      <alignment horizontal="center" vertical="center" wrapText="1"/>
    </xf>
    <xf numFmtId="49" fontId="5" fillId="0" borderId="5"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3" fontId="5" fillId="0" borderId="39" xfId="2" applyFont="1" applyFill="1" applyBorder="1" applyAlignment="1">
      <alignment horizontal="center" vertical="center"/>
    </xf>
    <xf numFmtId="0" fontId="5" fillId="12" borderId="3"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37" xfId="0" applyFont="1" applyBorder="1" applyAlignment="1">
      <alignment horizontal="center" vertical="center" wrapText="1"/>
    </xf>
    <xf numFmtId="43" fontId="5" fillId="0" borderId="37" xfId="2" applyFont="1" applyFill="1" applyBorder="1" applyAlignment="1">
      <alignment horizontal="center" vertical="center"/>
    </xf>
    <xf numFmtId="44" fontId="0" fillId="0" borderId="1" xfId="1" applyFont="1" applyFill="1" applyBorder="1" applyAlignment="1">
      <alignment horizontal="center" vertical="center"/>
    </xf>
    <xf numFmtId="44" fontId="0" fillId="0" borderId="18" xfId="1" applyFont="1" applyFill="1" applyBorder="1" applyAlignment="1">
      <alignment horizontal="center" vertical="center"/>
    </xf>
    <xf numFmtId="14" fontId="5" fillId="0" borderId="4"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0" fontId="5" fillId="0" borderId="31" xfId="0" applyFont="1" applyBorder="1" applyAlignment="1">
      <alignment horizontal="center" vertical="center" wrapText="1"/>
    </xf>
    <xf numFmtId="43" fontId="5" fillId="0" borderId="31" xfId="2" applyFont="1" applyFill="1" applyBorder="1" applyAlignment="1">
      <alignment horizontal="center" vertical="center"/>
    </xf>
    <xf numFmtId="43" fontId="5" fillId="12" borderId="4"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3" fontId="0" fillId="12" borderId="5" xfId="0" applyNumberFormat="1" applyFont="1" applyFill="1" applyBorder="1" applyAlignment="1">
      <alignment horizontal="center" vertical="center" wrapText="1"/>
    </xf>
    <xf numFmtId="14" fontId="0" fillId="12" borderId="12" xfId="0" applyNumberFormat="1" applyFont="1" applyFill="1" applyBorder="1" applyAlignment="1">
      <alignment horizontal="center" vertical="center" wrapText="1"/>
    </xf>
    <xf numFmtId="14" fontId="0" fillId="12" borderId="5" xfId="0" applyNumberFormat="1" applyFont="1" applyFill="1" applyBorder="1" applyAlignment="1">
      <alignment horizontal="center" vertical="center" wrapText="1"/>
    </xf>
    <xf numFmtId="3" fontId="0" fillId="12" borderId="1" xfId="0" applyNumberFormat="1" applyFont="1" applyFill="1" applyBorder="1" applyAlignment="1">
      <alignment horizontal="center" vertical="center" wrapText="1"/>
    </xf>
    <xf numFmtId="14" fontId="0" fillId="12" borderId="2" xfId="0" applyNumberFormat="1" applyFont="1" applyFill="1" applyBorder="1" applyAlignment="1">
      <alignment horizontal="center" vertical="center" wrapText="1"/>
    </xf>
    <xf numFmtId="14" fontId="0" fillId="12" borderId="1" xfId="0" applyNumberFormat="1" applyFont="1" applyFill="1" applyBorder="1" applyAlignment="1">
      <alignment horizontal="center" vertical="center" wrapText="1"/>
    </xf>
    <xf numFmtId="3" fontId="0" fillId="12" borderId="4" xfId="0" applyNumberFormat="1" applyFont="1" applyFill="1" applyBorder="1" applyAlignment="1">
      <alignment horizontal="center" vertical="center" wrapText="1"/>
    </xf>
    <xf numFmtId="14" fontId="0" fillId="12" borderId="14" xfId="0" applyNumberFormat="1" applyFont="1" applyFill="1" applyBorder="1" applyAlignment="1">
      <alignment horizontal="center" vertical="center" wrapText="1"/>
    </xf>
    <xf numFmtId="14" fontId="0" fillId="12" borderId="4" xfId="0" applyNumberFormat="1" applyFont="1" applyFill="1" applyBorder="1" applyAlignment="1">
      <alignment horizontal="center" vertical="center" wrapText="1"/>
    </xf>
    <xf numFmtId="49" fontId="5" fillId="0" borderId="4" xfId="0" applyNumberFormat="1" applyFont="1" applyBorder="1" applyAlignment="1">
      <alignment horizontal="center" vertical="center" wrapText="1"/>
    </xf>
    <xf numFmtId="49" fontId="5" fillId="12" borderId="5" xfId="0" applyNumberFormat="1" applyFont="1" applyFill="1" applyBorder="1" applyAlignment="1">
      <alignment horizontal="left" vertical="center" wrapText="1"/>
    </xf>
    <xf numFmtId="3" fontId="0" fillId="0" borderId="39" xfId="0" applyNumberFormat="1" applyFont="1" applyBorder="1" applyAlignment="1">
      <alignment horizontal="center" vertical="center"/>
    </xf>
    <xf numFmtId="4" fontId="5" fillId="0" borderId="5" xfId="0" applyNumberFormat="1" applyFont="1" applyBorder="1" applyAlignment="1">
      <alignment horizontal="center" vertical="center" wrapText="1"/>
    </xf>
    <xf numFmtId="49" fontId="5" fillId="12" borderId="1" xfId="0" applyNumberFormat="1" applyFont="1" applyFill="1" applyBorder="1" applyAlignment="1">
      <alignment horizontal="left" vertical="center" wrapText="1"/>
    </xf>
    <xf numFmtId="4" fontId="5" fillId="0" borderId="1" xfId="0" applyNumberFormat="1" applyFont="1" applyBorder="1" applyAlignment="1">
      <alignment horizontal="center" vertical="center" wrapText="1"/>
    </xf>
    <xf numFmtId="49" fontId="5" fillId="12" borderId="6" xfId="0" applyNumberFormat="1" applyFont="1" applyFill="1" applyBorder="1" applyAlignment="1">
      <alignment horizontal="left" vertical="center" wrapText="1"/>
    </xf>
    <xf numFmtId="14" fontId="5" fillId="12" borderId="46" xfId="0" applyNumberFormat="1" applyFont="1" applyFill="1" applyBorder="1" applyAlignment="1">
      <alignment horizontal="center" vertical="center" wrapText="1"/>
    </xf>
    <xf numFmtId="0" fontId="5" fillId="12" borderId="23" xfId="0" applyFont="1" applyFill="1" applyBorder="1" applyAlignment="1">
      <alignment horizontal="center" vertical="center" wrapText="1"/>
    </xf>
    <xf numFmtId="4" fontId="5" fillId="0" borderId="6" xfId="0" applyNumberFormat="1" applyFont="1" applyBorder="1" applyAlignment="1">
      <alignment horizontal="center" vertical="center" wrapText="1"/>
    </xf>
    <xf numFmtId="14" fontId="5" fillId="0" borderId="6"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43" fontId="5" fillId="0" borderId="34" xfId="2" applyFont="1" applyFill="1" applyBorder="1" applyAlignment="1">
      <alignment horizontal="center" vertical="center" wrapText="1"/>
    </xf>
    <xf numFmtId="43" fontId="5" fillId="0" borderId="21" xfId="2" applyFont="1" applyFill="1" applyBorder="1" applyAlignment="1">
      <alignment horizontal="center" vertical="center" wrapText="1"/>
    </xf>
    <xf numFmtId="3" fontId="5" fillId="12" borderId="23" xfId="0" applyNumberFormat="1" applyFont="1" applyFill="1" applyBorder="1" applyAlignment="1">
      <alignment horizontal="center" vertical="center" wrapText="1"/>
    </xf>
    <xf numFmtId="4" fontId="0" fillId="0" borderId="6" xfId="0" applyNumberFormat="1" applyFont="1" applyBorder="1" applyAlignment="1">
      <alignment horizontal="center" vertical="center"/>
    </xf>
    <xf numFmtId="0" fontId="5" fillId="12" borderId="12" xfId="0" applyFont="1" applyFill="1" applyBorder="1" applyAlignment="1">
      <alignment horizontal="center" vertical="center"/>
    </xf>
    <xf numFmtId="3" fontId="5" fillId="12" borderId="5" xfId="0" applyNumberFormat="1" applyFont="1" applyFill="1" applyBorder="1" applyAlignment="1">
      <alignment horizontal="center" vertical="center"/>
    </xf>
    <xf numFmtId="14" fontId="5" fillId="12" borderId="12" xfId="0" applyNumberFormat="1" applyFont="1" applyFill="1" applyBorder="1" applyAlignment="1">
      <alignment horizontal="center" vertical="center"/>
    </xf>
    <xf numFmtId="14" fontId="5" fillId="12" borderId="5" xfId="0" applyNumberFormat="1" applyFont="1" applyFill="1" applyBorder="1" applyAlignment="1">
      <alignment horizontal="center" vertical="center"/>
    </xf>
    <xf numFmtId="49" fontId="0" fillId="12" borderId="12" xfId="0" applyNumberFormat="1" applyFont="1" applyFill="1" applyBorder="1" applyAlignment="1">
      <alignment horizontal="center" vertical="center" wrapText="1"/>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3" fontId="5" fillId="0" borderId="5" xfId="0" applyNumberFormat="1" applyFont="1" applyBorder="1" applyAlignment="1">
      <alignment horizontal="center" vertical="center"/>
    </xf>
    <xf numFmtId="0" fontId="5" fillId="0" borderId="39" xfId="0" applyFont="1" applyBorder="1" applyAlignment="1">
      <alignment horizontal="center" vertical="center"/>
    </xf>
    <xf numFmtId="44" fontId="5" fillId="0" borderId="13" xfId="2" applyNumberFormat="1" applyFont="1" applyFill="1" applyBorder="1" applyAlignment="1">
      <alignment horizontal="center" vertical="center"/>
    </xf>
    <xf numFmtId="0" fontId="5" fillId="0" borderId="5" xfId="0" applyFont="1" applyBorder="1" applyAlignment="1">
      <alignment horizontal="center" vertical="center"/>
    </xf>
    <xf numFmtId="2" fontId="0" fillId="0" borderId="5" xfId="0" applyNumberFormat="1" applyFont="1" applyBorder="1" applyAlignment="1">
      <alignment horizontal="center" vertical="center"/>
    </xf>
    <xf numFmtId="0" fontId="5" fillId="12" borderId="2" xfId="0" applyFont="1" applyFill="1" applyBorder="1" applyAlignment="1">
      <alignment horizontal="center" vertical="center"/>
    </xf>
    <xf numFmtId="3" fontId="5" fillId="12" borderId="1" xfId="0" applyNumberFormat="1" applyFont="1" applyFill="1" applyBorder="1" applyAlignment="1">
      <alignment horizontal="center" vertical="center"/>
    </xf>
    <xf numFmtId="14" fontId="5" fillId="12" borderId="2" xfId="0" applyNumberFormat="1" applyFont="1" applyFill="1" applyBorder="1" applyAlignment="1">
      <alignment horizontal="center" vertical="center"/>
    </xf>
    <xf numFmtId="14" fontId="5" fillId="12" borderId="1" xfId="0" applyNumberFormat="1" applyFont="1" applyFill="1" applyBorder="1" applyAlignment="1">
      <alignment horizontal="center" vertical="center"/>
    </xf>
    <xf numFmtId="49" fontId="0" fillId="12" borderId="2" xfId="0" applyNumberFormat="1"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5" fillId="0" borderId="37" xfId="0" applyFont="1" applyBorder="1" applyAlignment="1">
      <alignment horizontal="center" vertical="center"/>
    </xf>
    <xf numFmtId="44" fontId="5" fillId="0" borderId="3" xfId="2" applyNumberFormat="1" applyFont="1" applyFill="1" applyBorder="1" applyAlignment="1">
      <alignment horizontal="center" vertical="center"/>
    </xf>
    <xf numFmtId="0" fontId="5" fillId="12" borderId="14" xfId="0" applyFont="1" applyFill="1" applyBorder="1" applyAlignment="1">
      <alignment horizontal="center" vertical="center"/>
    </xf>
    <xf numFmtId="3" fontId="5" fillId="12" borderId="4" xfId="0" applyNumberFormat="1" applyFont="1" applyFill="1" applyBorder="1" applyAlignment="1">
      <alignment horizontal="center" vertical="center"/>
    </xf>
    <xf numFmtId="14" fontId="5" fillId="12" borderId="14" xfId="0" applyNumberFormat="1" applyFont="1" applyFill="1" applyBorder="1" applyAlignment="1">
      <alignment horizontal="center" vertical="center"/>
    </xf>
    <xf numFmtId="14" fontId="5" fillId="12" borderId="4" xfId="0" applyNumberFormat="1" applyFont="1" applyFill="1" applyBorder="1" applyAlignment="1">
      <alignment horizontal="center" vertical="center"/>
    </xf>
    <xf numFmtId="49" fontId="0" fillId="12" borderId="14" xfId="0" applyNumberFormat="1" applyFont="1" applyFill="1" applyBorder="1" applyAlignment="1">
      <alignment horizontal="center" vertical="center" wrapText="1"/>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3" fontId="5" fillId="0" borderId="4" xfId="0" applyNumberFormat="1" applyFont="1" applyBorder="1" applyAlignment="1">
      <alignment horizontal="center" vertical="center"/>
    </xf>
    <xf numFmtId="0" fontId="5" fillId="0" borderId="31" xfId="0" applyFont="1" applyBorder="1" applyAlignment="1">
      <alignment horizontal="center" vertical="center"/>
    </xf>
    <xf numFmtId="44" fontId="5" fillId="0" borderId="15" xfId="2" applyNumberFormat="1" applyFont="1" applyFill="1" applyBorder="1" applyAlignment="1">
      <alignment horizontal="center" vertical="center"/>
    </xf>
    <xf numFmtId="49" fontId="0" fillId="0" borderId="4" xfId="0" applyNumberFormat="1" applyFont="1" applyBorder="1" applyAlignment="1">
      <alignment horizontal="center" vertical="center"/>
    </xf>
    <xf numFmtId="0" fontId="5" fillId="0" borderId="1" xfId="0" applyFont="1" applyBorder="1" applyAlignment="1">
      <alignment horizontal="center" vertical="center"/>
    </xf>
    <xf numFmtId="2" fontId="0" fillId="0" borderId="1" xfId="0" applyNumberFormat="1" applyFont="1" applyBorder="1" applyAlignment="1">
      <alignment horizontal="center" vertical="center"/>
    </xf>
    <xf numFmtId="3" fontId="5" fillId="12" borderId="6" xfId="0" applyNumberFormat="1" applyFont="1" applyFill="1" applyBorder="1" applyAlignment="1">
      <alignment horizontal="center" vertical="center" wrapText="1"/>
    </xf>
    <xf numFmtId="3" fontId="0" fillId="0" borderId="6" xfId="0" applyNumberFormat="1" applyFont="1" applyBorder="1" applyAlignment="1">
      <alignment horizontal="center" vertical="center"/>
    </xf>
    <xf numFmtId="14" fontId="0" fillId="0" borderId="6" xfId="0" applyNumberFormat="1" applyFont="1" applyBorder="1" applyAlignment="1">
      <alignment horizontal="center" vertical="center"/>
    </xf>
    <xf numFmtId="9" fontId="5" fillId="0" borderId="6" xfId="0" applyNumberFormat="1" applyFont="1" applyBorder="1" applyAlignment="1">
      <alignment horizontal="center" vertical="center" wrapText="1"/>
    </xf>
    <xf numFmtId="43" fontId="0" fillId="0" borderId="6" xfId="2" applyFont="1" applyFill="1" applyBorder="1" applyAlignment="1">
      <alignment horizontal="center" vertical="center"/>
    </xf>
    <xf numFmtId="3" fontId="5" fillId="12" borderId="12" xfId="0" applyNumberFormat="1" applyFont="1" applyFill="1" applyBorder="1" applyAlignment="1">
      <alignment horizontal="center" vertical="center"/>
    </xf>
    <xf numFmtId="3" fontId="5" fillId="12" borderId="2" xfId="0" applyNumberFormat="1" applyFont="1" applyFill="1" applyBorder="1" applyAlignment="1">
      <alignment horizontal="center" vertical="center"/>
    </xf>
    <xf numFmtId="3" fontId="5" fillId="12" borderId="14" xfId="0" applyNumberFormat="1" applyFont="1" applyFill="1" applyBorder="1" applyAlignment="1">
      <alignment horizontal="center" vertical="center"/>
    </xf>
    <xf numFmtId="0" fontId="5" fillId="12" borderId="51" xfId="0" applyFont="1" applyFill="1" applyBorder="1" applyAlignment="1">
      <alignment horizontal="center" vertical="center" wrapText="1"/>
    </xf>
    <xf numFmtId="0" fontId="5" fillId="12" borderId="38" xfId="0" applyFont="1" applyFill="1" applyBorder="1" applyAlignment="1">
      <alignment horizontal="center" vertical="center" wrapText="1"/>
    </xf>
    <xf numFmtId="0" fontId="5" fillId="12" borderId="39" xfId="0" applyFont="1" applyFill="1" applyBorder="1" applyAlignment="1">
      <alignment horizontal="center" vertical="center" wrapText="1"/>
    </xf>
    <xf numFmtId="0" fontId="5" fillId="12" borderId="39" xfId="0" applyFont="1" applyFill="1" applyBorder="1" applyAlignment="1">
      <alignment horizontal="left" vertical="center" wrapText="1"/>
    </xf>
    <xf numFmtId="3" fontId="5" fillId="12" borderId="39" xfId="0" applyNumberFormat="1" applyFont="1" applyFill="1" applyBorder="1" applyAlignment="1">
      <alignment horizontal="center" vertical="center"/>
    </xf>
    <xf numFmtId="3" fontId="0" fillId="0" borderId="40" xfId="0" applyNumberFormat="1" applyFont="1" applyBorder="1" applyAlignment="1">
      <alignment horizontal="center" vertical="center"/>
    </xf>
    <xf numFmtId="49" fontId="5" fillId="12" borderId="38" xfId="0" applyNumberFormat="1" applyFont="1" applyFill="1" applyBorder="1" applyAlignment="1">
      <alignment horizontal="center" vertical="center" wrapText="1"/>
    </xf>
    <xf numFmtId="49" fontId="5" fillId="12" borderId="39" xfId="0" applyNumberFormat="1" applyFont="1" applyFill="1" applyBorder="1" applyAlignment="1">
      <alignment horizontal="center" vertical="center" wrapText="1"/>
    </xf>
    <xf numFmtId="49" fontId="0" fillId="12" borderId="38" xfId="0" applyNumberFormat="1" applyFont="1" applyFill="1" applyBorder="1" applyAlignment="1">
      <alignment horizontal="center" vertical="center"/>
    </xf>
    <xf numFmtId="49" fontId="0" fillId="12" borderId="39" xfId="0" applyNumberFormat="1" applyFont="1" applyFill="1" applyBorder="1" applyAlignment="1">
      <alignment horizontal="center" vertical="center"/>
    </xf>
    <xf numFmtId="49" fontId="0" fillId="12" borderId="40" xfId="0" applyNumberFormat="1" applyFont="1" applyFill="1" applyBorder="1" applyAlignment="1">
      <alignment horizontal="center" vertical="center"/>
    </xf>
    <xf numFmtId="49" fontId="0" fillId="12" borderId="57" xfId="0" applyNumberFormat="1" applyFont="1" applyFill="1" applyBorder="1" applyAlignment="1">
      <alignment horizontal="center" vertical="center"/>
    </xf>
    <xf numFmtId="0" fontId="0" fillId="0" borderId="39" xfId="0" applyFont="1" applyBorder="1" applyAlignment="1">
      <alignment vertical="center"/>
    </xf>
    <xf numFmtId="44" fontId="0" fillId="0" borderId="58" xfId="1" applyFont="1" applyBorder="1" applyAlignment="1">
      <alignment vertical="center"/>
    </xf>
    <xf numFmtId="0" fontId="5" fillId="12" borderId="38" xfId="0" applyFont="1" applyFill="1" applyBorder="1" applyAlignment="1">
      <alignment horizontal="center" vertical="center"/>
    </xf>
    <xf numFmtId="0" fontId="5" fillId="0" borderId="39" xfId="0" applyFont="1" applyBorder="1" applyAlignment="1">
      <alignment horizontal="center" vertical="center" wrapText="1"/>
    </xf>
    <xf numFmtId="0" fontId="5" fillId="0" borderId="39" xfId="0" applyFont="1" applyBorder="1" applyAlignment="1">
      <alignment horizontal="center" vertical="center"/>
    </xf>
    <xf numFmtId="14" fontId="5" fillId="0" borderId="39" xfId="0" applyNumberFormat="1" applyFont="1" applyBorder="1" applyAlignment="1">
      <alignment horizontal="center" vertical="center"/>
    </xf>
    <xf numFmtId="3" fontId="5" fillId="0" borderId="39" xfId="0" applyNumberFormat="1" applyFont="1" applyBorder="1" applyAlignment="1">
      <alignment horizontal="center" vertical="center"/>
    </xf>
    <xf numFmtId="44" fontId="0" fillId="0" borderId="39" xfId="1" applyFont="1" applyFill="1" applyBorder="1" applyAlignment="1">
      <alignment vertical="center"/>
    </xf>
    <xf numFmtId="44" fontId="5" fillId="0" borderId="40" xfId="2" applyNumberFormat="1" applyFont="1" applyFill="1" applyBorder="1" applyAlignment="1">
      <alignment horizontal="center" vertical="center"/>
    </xf>
    <xf numFmtId="0" fontId="5" fillId="0" borderId="57" xfId="0" applyFont="1" applyBorder="1" applyAlignment="1">
      <alignment horizontal="center" vertical="center" wrapText="1"/>
    </xf>
    <xf numFmtId="14" fontId="5" fillId="0" borderId="39" xfId="0" applyNumberFormat="1" applyFont="1" applyBorder="1" applyAlignment="1">
      <alignment horizontal="center" vertical="center" wrapText="1"/>
    </xf>
    <xf numFmtId="43" fontId="0" fillId="0" borderId="39" xfId="2" applyFont="1" applyFill="1" applyBorder="1" applyAlignment="1">
      <alignment horizontal="center" vertical="center"/>
    </xf>
    <xf numFmtId="2" fontId="0" fillId="0" borderId="39" xfId="0" applyNumberFormat="1" applyFont="1" applyBorder="1" applyAlignment="1">
      <alignment horizontal="center" vertical="center"/>
    </xf>
    <xf numFmtId="44" fontId="0" fillId="0" borderId="40" xfId="1" applyFont="1" applyFill="1" applyBorder="1" applyAlignment="1">
      <alignment vertical="center"/>
    </xf>
    <xf numFmtId="0" fontId="0" fillId="0" borderId="39" xfId="0" applyFont="1" applyBorder="1" applyAlignment="1">
      <alignment horizontal="center" vertical="center"/>
    </xf>
    <xf numFmtId="4" fontId="0" fillId="0" borderId="39" xfId="0" applyNumberFormat="1" applyFont="1" applyBorder="1" applyAlignment="1">
      <alignment horizontal="center" vertical="center"/>
    </xf>
    <xf numFmtId="44" fontId="0" fillId="0" borderId="58" xfId="1" applyFont="1" applyFill="1" applyBorder="1" applyAlignment="1">
      <alignment vertical="center"/>
    </xf>
    <xf numFmtId="44" fontId="0" fillId="0" borderId="51" xfId="1" applyFont="1" applyFill="1" applyBorder="1" applyAlignment="1">
      <alignment vertical="center"/>
    </xf>
    <xf numFmtId="43" fontId="0" fillId="0" borderId="57" xfId="2" applyFont="1" applyFill="1" applyBorder="1" applyAlignment="1">
      <alignment horizontal="center" vertical="center"/>
    </xf>
    <xf numFmtId="43" fontId="0" fillId="13" borderId="40" xfId="2" applyFont="1" applyFill="1" applyBorder="1" applyAlignment="1">
      <alignment horizontal="center" vertical="center"/>
    </xf>
    <xf numFmtId="0" fontId="0" fillId="0" borderId="38" xfId="0" applyFont="1" applyBorder="1" applyAlignment="1">
      <alignment vertical="center"/>
    </xf>
    <xf numFmtId="43" fontId="0" fillId="0" borderId="39" xfId="0" applyNumberFormat="1" applyFont="1" applyBorder="1" applyAlignment="1">
      <alignment vertical="center"/>
    </xf>
    <xf numFmtId="44" fontId="0" fillId="0" borderId="39" xfId="1" applyFont="1" applyBorder="1" applyAlignment="1">
      <alignment vertical="center"/>
    </xf>
    <xf numFmtId="0" fontId="0" fillId="0" borderId="40" xfId="0" applyFont="1" applyBorder="1" applyAlignment="1">
      <alignment vertical="center"/>
    </xf>
    <xf numFmtId="0" fontId="5" fillId="12" borderId="59" xfId="0" applyFont="1" applyFill="1" applyBorder="1" applyAlignment="1">
      <alignment horizontal="center" vertical="center" wrapText="1"/>
    </xf>
    <xf numFmtId="3" fontId="5" fillId="12" borderId="39" xfId="0" applyNumberFormat="1" applyFont="1" applyFill="1" applyBorder="1" applyAlignment="1">
      <alignment horizontal="center" vertical="center" wrapText="1"/>
    </xf>
    <xf numFmtId="0" fontId="5" fillId="12" borderId="60" xfId="0" applyFont="1" applyFill="1" applyBorder="1" applyAlignment="1">
      <alignment horizontal="center" vertical="center" wrapText="1"/>
    </xf>
    <xf numFmtId="0" fontId="5" fillId="12" borderId="25" xfId="0" applyFont="1" applyFill="1" applyBorder="1" applyAlignment="1">
      <alignment horizontal="center" vertical="center" wrapText="1"/>
    </xf>
    <xf numFmtId="0" fontId="5" fillId="12" borderId="16" xfId="0" applyFont="1" applyFill="1" applyBorder="1" applyAlignment="1">
      <alignment horizontal="center" vertical="center"/>
    </xf>
    <xf numFmtId="0" fontId="5" fillId="12" borderId="10" xfId="0" applyFont="1" applyFill="1" applyBorder="1" applyAlignment="1">
      <alignment horizontal="center" vertical="center" wrapText="1"/>
    </xf>
    <xf numFmtId="0" fontId="5" fillId="12" borderId="10" xfId="0" applyFont="1" applyFill="1" applyBorder="1" applyAlignment="1">
      <alignment horizontal="left" vertical="center" wrapText="1"/>
    </xf>
    <xf numFmtId="3" fontId="5" fillId="12" borderId="10" xfId="0" applyNumberFormat="1" applyFont="1" applyFill="1" applyBorder="1" applyAlignment="1">
      <alignment horizontal="center" vertical="center" wrapText="1"/>
    </xf>
    <xf numFmtId="0" fontId="0" fillId="0" borderId="11" xfId="0" applyFont="1" applyBorder="1" applyAlignment="1">
      <alignment vertical="center"/>
    </xf>
    <xf numFmtId="49" fontId="5" fillId="12" borderId="16" xfId="0" applyNumberFormat="1" applyFont="1" applyFill="1" applyBorder="1" applyAlignment="1">
      <alignment horizontal="center" vertical="center" wrapText="1"/>
    </xf>
    <xf numFmtId="49" fontId="5" fillId="12" borderId="10" xfId="0" applyNumberFormat="1" applyFont="1" applyFill="1" applyBorder="1" applyAlignment="1">
      <alignment horizontal="center" vertical="center" wrapText="1"/>
    </xf>
    <xf numFmtId="49" fontId="0" fillId="12" borderId="16" xfId="0" applyNumberFormat="1" applyFont="1" applyFill="1" applyBorder="1" applyAlignment="1">
      <alignment horizontal="center" vertical="center"/>
    </xf>
    <xf numFmtId="49" fontId="0" fillId="12" borderId="10" xfId="0" applyNumberFormat="1" applyFont="1" applyFill="1" applyBorder="1" applyAlignment="1">
      <alignment horizontal="center" vertical="center"/>
    </xf>
    <xf numFmtId="49" fontId="0" fillId="12" borderId="11" xfId="0" applyNumberFormat="1" applyFont="1" applyFill="1" applyBorder="1" applyAlignment="1">
      <alignment horizontal="center" vertical="center"/>
    </xf>
    <xf numFmtId="49" fontId="0" fillId="12" borderId="9" xfId="0" applyNumberFormat="1" applyFont="1" applyFill="1" applyBorder="1" applyAlignment="1">
      <alignment horizontal="center" vertical="center"/>
    </xf>
    <xf numFmtId="0" fontId="0" fillId="0" borderId="10" xfId="0" applyFont="1" applyBorder="1" applyAlignment="1">
      <alignment vertical="center"/>
    </xf>
    <xf numFmtId="44" fontId="0" fillId="0" borderId="22" xfId="1" applyFont="1" applyBorder="1" applyAlignment="1">
      <alignment vertical="center"/>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14" fontId="5" fillId="0" borderId="10" xfId="0" applyNumberFormat="1" applyFont="1" applyBorder="1" applyAlignment="1">
      <alignment horizontal="center" vertical="center"/>
    </xf>
    <xf numFmtId="3" fontId="5" fillId="0" borderId="10" xfId="0" applyNumberFormat="1" applyFont="1" applyBorder="1" applyAlignment="1">
      <alignment horizontal="center" vertical="center"/>
    </xf>
    <xf numFmtId="44" fontId="0" fillId="0" borderId="10" xfId="1" applyFont="1" applyFill="1" applyBorder="1" applyAlignment="1">
      <alignment vertical="center"/>
    </xf>
    <xf numFmtId="44" fontId="5" fillId="0" borderId="11" xfId="2" applyNumberFormat="1" applyFont="1" applyFill="1" applyBorder="1" applyAlignment="1">
      <alignment horizontal="center" vertical="center"/>
    </xf>
    <xf numFmtId="0" fontId="5" fillId="0" borderId="9" xfId="0" applyFont="1" applyBorder="1" applyAlignment="1">
      <alignment horizontal="center" vertical="center" wrapText="1"/>
    </xf>
    <xf numFmtId="14" fontId="5" fillId="0" borderId="10" xfId="0" applyNumberFormat="1" applyFont="1" applyBorder="1" applyAlignment="1">
      <alignment horizontal="center" vertical="center" wrapText="1"/>
    </xf>
    <xf numFmtId="43" fontId="0" fillId="0" borderId="10" xfId="2" applyFont="1" applyFill="1" applyBorder="1" applyAlignment="1">
      <alignment horizontal="center" vertical="center"/>
    </xf>
    <xf numFmtId="2" fontId="0" fillId="0" borderId="10" xfId="0" applyNumberFormat="1" applyFont="1" applyBorder="1" applyAlignment="1">
      <alignment horizontal="center" vertical="center"/>
    </xf>
    <xf numFmtId="44" fontId="0" fillId="0" borderId="11" xfId="1" applyFont="1" applyFill="1" applyBorder="1" applyAlignment="1">
      <alignment vertical="center"/>
    </xf>
    <xf numFmtId="0" fontId="0" fillId="0" borderId="10" xfId="0" applyFont="1" applyBorder="1" applyAlignment="1">
      <alignment horizontal="center" vertical="center"/>
    </xf>
    <xf numFmtId="4" fontId="0" fillId="0" borderId="10" xfId="0" applyNumberFormat="1" applyFont="1" applyBorder="1" applyAlignment="1">
      <alignment horizontal="center" vertical="center"/>
    </xf>
    <xf numFmtId="44" fontId="0" fillId="0" borderId="22" xfId="1" applyFont="1" applyFill="1" applyBorder="1" applyAlignment="1">
      <alignment vertical="center"/>
    </xf>
    <xf numFmtId="44" fontId="0" fillId="0" borderId="25" xfId="1" applyFont="1" applyFill="1" applyBorder="1" applyAlignment="1">
      <alignment vertical="center"/>
    </xf>
    <xf numFmtId="43" fontId="0" fillId="0" borderId="9" xfId="2" applyFont="1" applyFill="1" applyBorder="1" applyAlignment="1">
      <alignment horizontal="center" vertical="center"/>
    </xf>
    <xf numFmtId="43" fontId="0" fillId="13" borderId="11" xfId="2" applyFont="1" applyFill="1" applyBorder="1" applyAlignment="1">
      <alignment horizontal="center" vertical="center"/>
    </xf>
    <xf numFmtId="0" fontId="0" fillId="0" borderId="16" xfId="0" applyFont="1" applyBorder="1" applyAlignment="1">
      <alignment vertical="center"/>
    </xf>
    <xf numFmtId="44" fontId="0" fillId="0" borderId="10" xfId="1" applyFont="1" applyBorder="1" applyAlignment="1">
      <alignment vertical="center"/>
    </xf>
    <xf numFmtId="0" fontId="5" fillId="12" borderId="7" xfId="0" applyFont="1" applyFill="1" applyBorder="1" applyAlignment="1">
      <alignment horizontal="center" vertical="center" wrapText="1"/>
    </xf>
    <xf numFmtId="0" fontId="5" fillId="12" borderId="24" xfId="0" applyFont="1" applyFill="1" applyBorder="1" applyAlignment="1">
      <alignment horizontal="center" vertical="center" wrapText="1"/>
    </xf>
    <xf numFmtId="3" fontId="5" fillId="12" borderId="10" xfId="0" applyNumberFormat="1" applyFont="1" applyFill="1" applyBorder="1" applyAlignment="1">
      <alignment horizontal="center" vertical="center"/>
    </xf>
    <xf numFmtId="4" fontId="5" fillId="0" borderId="10" xfId="0" applyNumberFormat="1" applyFont="1" applyBorder="1" applyAlignment="1">
      <alignment horizontal="center" vertical="center" wrapText="1"/>
    </xf>
    <xf numFmtId="0" fontId="5" fillId="12" borderId="16" xfId="0" applyFont="1" applyFill="1" applyBorder="1" applyAlignment="1">
      <alignment horizontal="center" vertical="center" wrapText="1"/>
    </xf>
    <xf numFmtId="49" fontId="5" fillId="12" borderId="5" xfId="0" applyNumberFormat="1" applyFont="1" applyFill="1" applyBorder="1" applyAlignment="1">
      <alignment horizontal="center" vertical="center" wrapText="1"/>
    </xf>
    <xf numFmtId="43" fontId="0" fillId="0" borderId="57" xfId="2" applyFont="1" applyFill="1" applyBorder="1" applyAlignment="1">
      <alignment horizontal="center" vertical="center"/>
    </xf>
    <xf numFmtId="49" fontId="5" fillId="12" borderId="1" xfId="0" applyNumberFormat="1" applyFont="1" applyFill="1" applyBorder="1" applyAlignment="1">
      <alignment horizontal="center" vertical="center" wrapText="1"/>
    </xf>
    <xf numFmtId="43" fontId="0" fillId="0" borderId="49" xfId="2" applyFont="1" applyFill="1" applyBorder="1" applyAlignment="1">
      <alignment horizontal="center" vertical="center"/>
    </xf>
    <xf numFmtId="49" fontId="5" fillId="12" borderId="4" xfId="0" applyNumberFormat="1" applyFont="1" applyFill="1" applyBorder="1" applyAlignment="1">
      <alignment horizontal="center" vertical="center" wrapText="1"/>
    </xf>
    <xf numFmtId="43" fontId="0" fillId="0" borderId="48" xfId="2" applyFont="1" applyFill="1" applyBorder="1" applyAlignment="1">
      <alignment horizontal="center" vertical="center"/>
    </xf>
    <xf numFmtId="43" fontId="0" fillId="0" borderId="10" xfId="0" applyNumberFormat="1" applyFont="1" applyBorder="1" applyAlignment="1">
      <alignment vertical="center"/>
    </xf>
    <xf numFmtId="14" fontId="0" fillId="0" borderId="10" xfId="0" applyNumberFormat="1" applyFont="1" applyBorder="1" applyAlignment="1">
      <alignment horizontal="center" vertical="center"/>
    </xf>
    <xf numFmtId="3" fontId="5" fillId="12" borderId="26" xfId="0" applyNumberFormat="1" applyFont="1" applyFill="1" applyBorder="1" applyAlignment="1">
      <alignment horizontal="center" vertical="center"/>
    </xf>
    <xf numFmtId="14" fontId="5" fillId="0" borderId="39" xfId="0" applyNumberFormat="1" applyFont="1" applyBorder="1" applyAlignment="1">
      <alignment horizontal="center" vertical="center"/>
    </xf>
    <xf numFmtId="0" fontId="5" fillId="0" borderId="26" xfId="0" applyFont="1" applyBorder="1" applyAlignment="1">
      <alignment vertical="center" wrapText="1"/>
    </xf>
    <xf numFmtId="14" fontId="5" fillId="0" borderId="5" xfId="0" applyNumberFormat="1" applyFont="1" applyBorder="1" applyAlignment="1">
      <alignment vertical="center" wrapText="1"/>
    </xf>
    <xf numFmtId="3" fontId="5" fillId="12" borderId="20" xfId="0" applyNumberFormat="1" applyFont="1" applyFill="1" applyBorder="1" applyAlignment="1">
      <alignment horizontal="center" vertical="center"/>
    </xf>
    <xf numFmtId="14" fontId="5" fillId="0" borderId="37" xfId="0" applyNumberFormat="1" applyFont="1" applyBorder="1" applyAlignment="1">
      <alignment horizontal="center" vertical="center"/>
    </xf>
    <xf numFmtId="0" fontId="5" fillId="0" borderId="20" xfId="0" applyFont="1" applyBorder="1" applyAlignment="1">
      <alignment vertical="center" wrapText="1"/>
    </xf>
    <xf numFmtId="14" fontId="5" fillId="0" borderId="1" xfId="0" applyNumberFormat="1" applyFont="1" applyBorder="1" applyAlignment="1">
      <alignment vertical="center" wrapText="1"/>
    </xf>
    <xf numFmtId="0" fontId="5" fillId="12" borderId="46" xfId="0" applyFont="1" applyFill="1" applyBorder="1" applyAlignment="1">
      <alignment horizontal="center" vertical="center"/>
    </xf>
    <xf numFmtId="3" fontId="5" fillId="12" borderId="6" xfId="0" applyNumberFormat="1" applyFont="1" applyFill="1" applyBorder="1" applyAlignment="1">
      <alignment horizontal="center" vertical="center"/>
    </xf>
    <xf numFmtId="3" fontId="5" fillId="12" borderId="46" xfId="0" applyNumberFormat="1" applyFont="1" applyFill="1" applyBorder="1" applyAlignment="1">
      <alignment horizontal="center" vertical="center"/>
    </xf>
    <xf numFmtId="49" fontId="5" fillId="12" borderId="6" xfId="0" applyNumberFormat="1" applyFont="1" applyFill="1" applyBorder="1" applyAlignment="1">
      <alignment horizontal="center" vertical="center" wrapText="1"/>
    </xf>
    <xf numFmtId="3" fontId="5" fillId="12" borderId="34" xfId="0" applyNumberFormat="1" applyFont="1" applyFill="1" applyBorder="1" applyAlignment="1">
      <alignment horizontal="center" vertical="center"/>
    </xf>
    <xf numFmtId="0" fontId="5" fillId="0" borderId="6" xfId="0" applyFont="1" applyBorder="1" applyAlignment="1">
      <alignment horizontal="center" vertical="center"/>
    </xf>
    <xf numFmtId="14"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44" fontId="5" fillId="0" borderId="23" xfId="2" applyNumberFormat="1" applyFont="1" applyFill="1" applyBorder="1" applyAlignment="1">
      <alignment horizontal="center" vertical="center"/>
    </xf>
    <xf numFmtId="0" fontId="5" fillId="0" borderId="34" xfId="0" applyFont="1" applyBorder="1" applyAlignment="1">
      <alignment vertical="center" wrapText="1"/>
    </xf>
    <xf numFmtId="14" fontId="5" fillId="0" borderId="6" xfId="0" applyNumberFormat="1" applyFont="1" applyBorder="1" applyAlignment="1">
      <alignment vertical="center" wrapText="1"/>
    </xf>
    <xf numFmtId="2" fontId="0" fillId="0" borderId="6" xfId="0" applyNumberFormat="1" applyFont="1" applyBorder="1" applyAlignment="1">
      <alignment horizontal="center" vertical="center"/>
    </xf>
    <xf numFmtId="49" fontId="0" fillId="12" borderId="10" xfId="0" applyNumberFormat="1" applyFont="1" applyFill="1" applyBorder="1" applyAlignment="1">
      <alignment horizontal="center" vertical="center" wrapText="1"/>
    </xf>
    <xf numFmtId="3" fontId="5" fillId="12" borderId="16" xfId="0" applyNumberFormat="1" applyFont="1" applyFill="1" applyBorder="1" applyAlignment="1">
      <alignment horizontal="center" vertical="center" wrapText="1"/>
    </xf>
    <xf numFmtId="49" fontId="0" fillId="12" borderId="16" xfId="0" applyNumberFormat="1" applyFont="1" applyFill="1" applyBorder="1" applyAlignment="1">
      <alignment horizontal="center" vertical="center" wrapText="1"/>
    </xf>
    <xf numFmtId="0" fontId="5" fillId="12" borderId="9" xfId="0" applyFont="1" applyFill="1" applyBorder="1" applyAlignment="1">
      <alignment horizontal="center" vertical="center" wrapText="1"/>
    </xf>
    <xf numFmtId="49" fontId="5" fillId="12" borderId="16" xfId="0" applyNumberFormat="1" applyFont="1" applyFill="1" applyBorder="1" applyAlignment="1">
      <alignment horizontal="center" vertical="center"/>
    </xf>
    <xf numFmtId="49" fontId="5" fillId="12" borderId="10" xfId="0" applyNumberFormat="1" applyFont="1" applyFill="1" applyBorder="1" applyAlignment="1">
      <alignment horizontal="center" vertical="center"/>
    </xf>
    <xf numFmtId="49" fontId="5" fillId="12" borderId="11" xfId="0" applyNumberFormat="1" applyFont="1" applyFill="1" applyBorder="1" applyAlignment="1">
      <alignment horizontal="center" vertical="center"/>
    </xf>
    <xf numFmtId="49" fontId="5" fillId="12" borderId="9" xfId="0" applyNumberFormat="1" applyFont="1" applyFill="1" applyBorder="1" applyAlignment="1">
      <alignment horizontal="center" vertical="center" wrapText="1"/>
    </xf>
    <xf numFmtId="0" fontId="0" fillId="0" borderId="11" xfId="0" applyFont="1" applyBorder="1" applyAlignment="1">
      <alignment horizontal="center" vertical="center"/>
    </xf>
    <xf numFmtId="0" fontId="0" fillId="12" borderId="16" xfId="0" applyFont="1" applyFill="1" applyBorder="1" applyAlignment="1">
      <alignment horizontal="center" vertical="center"/>
    </xf>
    <xf numFmtId="14" fontId="0" fillId="12" borderId="10" xfId="0" applyNumberFormat="1" applyFont="1" applyFill="1" applyBorder="1" applyAlignment="1">
      <alignment horizontal="center" vertical="center"/>
    </xf>
    <xf numFmtId="0" fontId="0" fillId="12" borderId="10" xfId="0" applyFont="1" applyFill="1" applyBorder="1" applyAlignment="1">
      <alignment horizontal="center" vertical="center"/>
    </xf>
    <xf numFmtId="0" fontId="0" fillId="12" borderId="11" xfId="0" applyFont="1" applyFill="1" applyBorder="1" applyAlignment="1">
      <alignment horizontal="center" vertical="center"/>
    </xf>
    <xf numFmtId="0" fontId="0" fillId="0" borderId="10" xfId="0" applyFont="1" applyBorder="1" applyAlignment="1">
      <alignment horizontal="center" vertical="center" wrapText="1"/>
    </xf>
    <xf numFmtId="44" fontId="0" fillId="0" borderId="10" xfId="1" applyFont="1" applyFill="1" applyBorder="1" applyAlignment="1">
      <alignment horizontal="center" vertical="center" wrapText="1"/>
    </xf>
    <xf numFmtId="3" fontId="0" fillId="0" borderId="10" xfId="0" applyNumberFormat="1" applyFont="1" applyBorder="1" applyAlignment="1">
      <alignment horizontal="center" vertical="center"/>
    </xf>
    <xf numFmtId="43" fontId="5" fillId="0" borderId="10" xfId="2" applyFont="1" applyFill="1" applyBorder="1" applyAlignment="1">
      <alignment horizontal="center" vertical="center"/>
    </xf>
    <xf numFmtId="2" fontId="5" fillId="0" borderId="10" xfId="0" applyNumberFormat="1" applyFont="1" applyBorder="1" applyAlignment="1">
      <alignment horizontal="center" vertical="center"/>
    </xf>
    <xf numFmtId="44" fontId="0" fillId="0" borderId="11" xfId="1" applyFont="1" applyFill="1" applyBorder="1" applyAlignment="1">
      <alignment horizontal="center" vertical="center" wrapText="1"/>
    </xf>
    <xf numFmtId="4" fontId="5" fillId="0" borderId="10" xfId="0" applyNumberFormat="1" applyFont="1" applyBorder="1" applyAlignment="1">
      <alignment horizontal="center" vertical="center"/>
    </xf>
    <xf numFmtId="44" fontId="0" fillId="0" borderId="22" xfId="1" applyFont="1" applyFill="1" applyBorder="1" applyAlignment="1">
      <alignment horizontal="center" vertical="center" wrapText="1"/>
    </xf>
    <xf numFmtId="44" fontId="0" fillId="0" borderId="25" xfId="1" applyFont="1" applyFill="1" applyBorder="1" applyAlignment="1">
      <alignment horizontal="center" vertical="center" wrapText="1"/>
    </xf>
    <xf numFmtId="43" fontId="5" fillId="0" borderId="9" xfId="2" applyFont="1" applyFill="1" applyBorder="1" applyAlignment="1">
      <alignment horizontal="center" vertical="center"/>
    </xf>
    <xf numFmtId="0" fontId="0" fillId="0" borderId="16" xfId="0" applyFont="1" applyBorder="1" applyAlignment="1">
      <alignment horizontal="center" vertical="center"/>
    </xf>
    <xf numFmtId="44" fontId="0" fillId="0" borderId="10" xfId="1" applyFont="1" applyBorder="1" applyAlignment="1">
      <alignment horizontal="center" vertical="center"/>
    </xf>
    <xf numFmtId="3" fontId="5" fillId="12" borderId="11" xfId="0" applyNumberFormat="1" applyFont="1" applyFill="1" applyBorder="1" applyAlignment="1">
      <alignment horizontal="center" vertical="center" wrapText="1"/>
    </xf>
    <xf numFmtId="3" fontId="0" fillId="0" borderId="10" xfId="0" applyNumberFormat="1" applyFont="1" applyBorder="1" applyAlignment="1">
      <alignment vertical="center"/>
    </xf>
    <xf numFmtId="0" fontId="5" fillId="0" borderId="9" xfId="0" applyFont="1" applyBorder="1" applyAlignment="1">
      <alignment horizontal="center" vertical="center"/>
    </xf>
    <xf numFmtId="3" fontId="5" fillId="12" borderId="9" xfId="0" applyNumberFormat="1" applyFont="1" applyFill="1" applyBorder="1" applyAlignment="1">
      <alignment horizontal="center" vertical="center" wrapText="1"/>
    </xf>
    <xf numFmtId="0" fontId="0" fillId="0" borderId="16" xfId="0" applyFont="1" applyBorder="1" applyAlignment="1">
      <alignment horizontal="center" vertical="center" wrapText="1"/>
    </xf>
    <xf numFmtId="3" fontId="0" fillId="0" borderId="10" xfId="0" applyNumberFormat="1" applyFont="1" applyBorder="1" applyAlignment="1">
      <alignment horizontal="center" vertical="center" wrapText="1"/>
    </xf>
    <xf numFmtId="3" fontId="0" fillId="0" borderId="11" xfId="0" applyNumberFormat="1" applyFont="1" applyBorder="1" applyAlignment="1">
      <alignment horizontal="center" vertical="center" wrapText="1"/>
    </xf>
    <xf numFmtId="14" fontId="0" fillId="0" borderId="10" xfId="0" applyNumberFormat="1" applyFont="1" applyBorder="1" applyAlignment="1">
      <alignment horizontal="center" vertical="center" wrapText="1"/>
    </xf>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4" fontId="0" fillId="0" borderId="9" xfId="0" applyNumberFormat="1" applyFont="1" applyBorder="1" applyAlignment="1">
      <alignment horizontal="center" vertical="center"/>
    </xf>
    <xf numFmtId="43" fontId="0" fillId="0" borderId="10" xfId="0" applyNumberFormat="1" applyFont="1" applyBorder="1" applyAlignment="1">
      <alignment horizontal="center" vertical="center"/>
    </xf>
    <xf numFmtId="0" fontId="0" fillId="0" borderId="9" xfId="0" applyFont="1" applyBorder="1" applyAlignment="1">
      <alignment horizontal="center" vertical="center"/>
    </xf>
    <xf numFmtId="0" fontId="0" fillId="0" borderId="38" xfId="0" applyFont="1" applyBorder="1" applyAlignment="1">
      <alignment horizontal="center" vertical="center"/>
    </xf>
    <xf numFmtId="3" fontId="0" fillId="0" borderId="39" xfId="0" applyNumberFormat="1" applyFont="1" applyBorder="1" applyAlignment="1">
      <alignment horizontal="center" vertical="center"/>
    </xf>
    <xf numFmtId="0" fontId="5" fillId="12" borderId="57"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7" xfId="0" applyFont="1" applyBorder="1" applyAlignment="1">
      <alignment horizontal="center" vertical="center" wrapText="1"/>
    </xf>
    <xf numFmtId="0" fontId="0" fillId="0" borderId="37" xfId="0" applyFont="1" applyBorder="1" applyAlignment="1">
      <alignment horizontal="left" vertical="center" wrapText="1"/>
    </xf>
    <xf numFmtId="3" fontId="0" fillId="0" borderId="37"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14" fontId="0" fillId="0" borderId="37" xfId="0" applyNumberFormat="1" applyFont="1" applyBorder="1" applyAlignment="1">
      <alignment horizontal="center" vertical="center" wrapText="1"/>
    </xf>
    <xf numFmtId="0" fontId="0" fillId="0" borderId="37"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9" xfId="0" applyFont="1" applyBorder="1" applyAlignment="1">
      <alignment horizontal="center" vertical="center" wrapText="1"/>
    </xf>
    <xf numFmtId="44" fontId="0" fillId="0" borderId="61" xfId="1" applyFont="1" applyFill="1" applyBorder="1" applyAlignment="1">
      <alignment horizontal="center" vertical="center" wrapText="1"/>
    </xf>
    <xf numFmtId="0" fontId="5" fillId="12" borderId="8" xfId="0" applyFont="1" applyFill="1" applyBorder="1" applyAlignment="1">
      <alignment horizontal="center" vertical="center" wrapText="1"/>
    </xf>
    <xf numFmtId="0" fontId="0" fillId="0" borderId="24" xfId="0" applyFont="1" applyBorder="1" applyAlignment="1">
      <alignment horizontal="center" vertical="center"/>
    </xf>
    <xf numFmtId="0" fontId="0" fillId="0" borderId="10" xfId="0" applyFont="1" applyBorder="1" applyAlignment="1">
      <alignment horizontal="left" vertical="center" wrapText="1"/>
    </xf>
    <xf numFmtId="0" fontId="0" fillId="0" borderId="32" xfId="0" applyFont="1" applyBorder="1" applyAlignment="1">
      <alignment horizontal="center" vertical="center"/>
    </xf>
    <xf numFmtId="3" fontId="0" fillId="0" borderId="31" xfId="0" applyNumberFormat="1" applyFont="1" applyBorder="1" applyAlignment="1">
      <alignment horizontal="center" vertical="center"/>
    </xf>
    <xf numFmtId="0" fontId="5" fillId="12" borderId="31" xfId="0" applyFont="1" applyFill="1" applyBorder="1" applyAlignment="1">
      <alignment horizontal="center" vertical="center" wrapText="1"/>
    </xf>
    <xf numFmtId="0" fontId="5" fillId="12" borderId="62"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4" fontId="3" fillId="0" borderId="22" xfId="1" applyFont="1" applyFill="1" applyBorder="1" applyAlignment="1">
      <alignment vertical="center" wrapText="1"/>
    </xf>
    <xf numFmtId="0" fontId="0" fillId="0" borderId="32" xfId="0" applyFont="1" applyBorder="1" applyAlignment="1">
      <alignment vertical="center"/>
    </xf>
    <xf numFmtId="0" fontId="0" fillId="0" borderId="31" xfId="0" applyFont="1" applyBorder="1" applyAlignment="1">
      <alignment vertical="center"/>
    </xf>
    <xf numFmtId="0" fontId="3" fillId="0" borderId="30" xfId="0" applyFont="1" applyBorder="1" applyAlignment="1">
      <alignment vertical="center" wrapText="1"/>
    </xf>
    <xf numFmtId="0" fontId="3" fillId="0" borderId="8" xfId="0" applyFont="1" applyBorder="1" applyAlignment="1">
      <alignment vertical="center" wrapText="1"/>
    </xf>
    <xf numFmtId="44" fontId="3" fillId="0" borderId="10" xfId="1" applyFont="1" applyFill="1" applyBorder="1" applyAlignment="1">
      <alignmen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Alignment="1">
      <alignment horizontal="center" vertical="center" wrapText="1"/>
    </xf>
    <xf numFmtId="44" fontId="3" fillId="0" borderId="0" xfId="1" applyFont="1" applyBorder="1" applyAlignment="1">
      <alignment horizontal="center" vertical="center" wrapText="1"/>
    </xf>
    <xf numFmtId="44" fontId="0" fillId="0" borderId="0" xfId="1" applyFont="1" applyAlignment="1">
      <alignment vertical="center"/>
    </xf>
    <xf numFmtId="44" fontId="0" fillId="0" borderId="0" xfId="0" applyNumberFormat="1" applyFont="1" applyAlignment="1">
      <alignment vertical="center"/>
    </xf>
    <xf numFmtId="0" fontId="3" fillId="0" borderId="0" xfId="0" applyFont="1" applyAlignment="1">
      <alignment horizontal="left" vertical="center" wrapText="1"/>
    </xf>
    <xf numFmtId="44" fontId="3" fillId="0" borderId="0" xfId="1" applyFont="1" applyFill="1" applyAlignment="1">
      <alignment vertical="center"/>
    </xf>
    <xf numFmtId="0" fontId="0" fillId="0" borderId="0" xfId="0" applyFont="1" applyAlignment="1">
      <alignment horizontal="left" vertical="center"/>
    </xf>
    <xf numFmtId="44" fontId="0" fillId="0" borderId="0" xfId="1" applyFont="1" applyAlignment="1">
      <alignment horizontal="left" vertical="center"/>
    </xf>
  </cellXfs>
  <cellStyles count="5">
    <cellStyle name="Moeda" xfId="1" builtinId="4"/>
    <cellStyle name="Normal" xfId="0" builtinId="0"/>
    <cellStyle name="Vírgula" xfId="2" builtinId="3"/>
    <cellStyle name="Vírgula 2" xfId="4"/>
    <cellStyle name="Vírgula 3" xfId="3"/>
  </cellStyles>
  <dxfs count="0"/>
  <tableStyles count="0" defaultTableStyle="TableStyleMedium9" defaultPivotStyle="PivotStyleLight16"/>
  <colors>
    <mruColors>
      <color rgb="FFEEECE1"/>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0</xdr:colOff>
      <xdr:row>0</xdr:row>
      <xdr:rowOff>85725</xdr:rowOff>
    </xdr:from>
    <xdr:to>
      <xdr:col>26</xdr:col>
      <xdr:colOff>0</xdr:colOff>
      <xdr:row>2</xdr:row>
      <xdr:rowOff>174579</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36730</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59857" y="0"/>
          <a:ext cx="583143" cy="613833"/>
        </a:xfrm>
        <a:prstGeom prst="rect">
          <a:avLst/>
        </a:prstGeom>
        <a:noFill/>
        <a:ln w="9525">
          <a:noFill/>
          <a:miter lim="800000"/>
          <a:headEnd/>
          <a:tailEnd/>
        </a:ln>
      </xdr:spPr>
    </xdr:pic>
    <xdr:clientData/>
  </xdr:twoCellAnchor>
  <xdr:oneCellAnchor>
    <xdr:from>
      <xdr:col>25</xdr:col>
      <xdr:colOff>981075</xdr:colOff>
      <xdr:row>96</xdr:row>
      <xdr:rowOff>0</xdr:rowOff>
    </xdr:from>
    <xdr:ext cx="0" cy="469900"/>
    <xdr:pic>
      <xdr:nvPicPr>
        <xdr:cNvPr id="478" name="Imagem 477" descr="pmrb_evandro">
          <a:extLst>
            <a:ext uri="{FF2B5EF4-FFF2-40B4-BE49-F238E27FC236}">
              <a16:creationId xmlns:a16="http://schemas.microsoft.com/office/drawing/2014/main" id="{E6A33A32-B27C-4807-8629-EDA867FBB153}"/>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79" name="Imagem 478" descr="pmrb_evandro">
          <a:extLst>
            <a:ext uri="{FF2B5EF4-FFF2-40B4-BE49-F238E27FC236}">
              <a16:creationId xmlns:a16="http://schemas.microsoft.com/office/drawing/2014/main" id="{AA862A4D-22F9-4353-8F2E-DED17E7890B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80" name="Imagem 479" descr="pmrb_evandro">
          <a:extLst>
            <a:ext uri="{FF2B5EF4-FFF2-40B4-BE49-F238E27FC236}">
              <a16:creationId xmlns:a16="http://schemas.microsoft.com/office/drawing/2014/main" id="{4BA9CC2F-78DD-4664-9F6F-D02C9725A4A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81" name="Imagem 480" descr="pmrb_evandro">
          <a:extLst>
            <a:ext uri="{FF2B5EF4-FFF2-40B4-BE49-F238E27FC236}">
              <a16:creationId xmlns:a16="http://schemas.microsoft.com/office/drawing/2014/main" id="{2E18478B-8909-41C7-A47A-6A52E390828C}"/>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82" name="Imagem 481" descr="pmrb_evandro">
          <a:extLst>
            <a:ext uri="{FF2B5EF4-FFF2-40B4-BE49-F238E27FC236}">
              <a16:creationId xmlns:a16="http://schemas.microsoft.com/office/drawing/2014/main" id="{B7A5DED3-E50B-42DC-8DC6-223499E0C5C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83" name="Imagem 482" descr="pmrb_evandro">
          <a:extLst>
            <a:ext uri="{FF2B5EF4-FFF2-40B4-BE49-F238E27FC236}">
              <a16:creationId xmlns:a16="http://schemas.microsoft.com/office/drawing/2014/main" id="{A4ACB79E-649E-4E78-8816-E5F1BB096972}"/>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84" name="Imagem 483" descr="pmrb_evandro">
          <a:extLst>
            <a:ext uri="{FF2B5EF4-FFF2-40B4-BE49-F238E27FC236}">
              <a16:creationId xmlns:a16="http://schemas.microsoft.com/office/drawing/2014/main" id="{8694C11A-FA58-4B46-9462-ED4DFAC0B25B}"/>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85" name="Imagem 484" descr="pmrb_evandro">
          <a:extLst>
            <a:ext uri="{FF2B5EF4-FFF2-40B4-BE49-F238E27FC236}">
              <a16:creationId xmlns:a16="http://schemas.microsoft.com/office/drawing/2014/main" id="{4C3BB0D8-18A8-4101-9034-163E16A30BB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990600</xdr:colOff>
      <xdr:row>96</xdr:row>
      <xdr:rowOff>0</xdr:rowOff>
    </xdr:from>
    <xdr:ext cx="0" cy="469900"/>
    <xdr:pic>
      <xdr:nvPicPr>
        <xdr:cNvPr id="486" name="Imagem 485" descr="pmrb_evandro">
          <a:extLst>
            <a:ext uri="{FF2B5EF4-FFF2-40B4-BE49-F238E27FC236}">
              <a16:creationId xmlns:a16="http://schemas.microsoft.com/office/drawing/2014/main" id="{7694CBFD-2887-40B8-AA1F-F23E46C136DC}"/>
            </a:ext>
          </a:extLst>
        </xdr:cNvPr>
        <xdr:cNvPicPr/>
      </xdr:nvPicPr>
      <xdr:blipFill>
        <a:blip xmlns:r="http://schemas.openxmlformats.org/officeDocument/2006/relationships" r:embed="rId1" cstate="print"/>
        <a:srcRect/>
        <a:stretch>
          <a:fillRect/>
        </a:stretch>
      </xdr:blipFill>
      <xdr:spPr bwMode="auto">
        <a:xfrm>
          <a:off x="18526125"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87" name="Imagem 486" descr="pmrb_evandro">
          <a:extLst>
            <a:ext uri="{FF2B5EF4-FFF2-40B4-BE49-F238E27FC236}">
              <a16:creationId xmlns:a16="http://schemas.microsoft.com/office/drawing/2014/main" id="{4C23EF3B-24C8-4D12-8984-CF3057A7019C}"/>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88" name="Imagem 487" descr="pmrb_evandro">
          <a:extLst>
            <a:ext uri="{FF2B5EF4-FFF2-40B4-BE49-F238E27FC236}">
              <a16:creationId xmlns:a16="http://schemas.microsoft.com/office/drawing/2014/main" id="{8EF08B33-1362-4254-BE6D-347D3640A04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1028700</xdr:colOff>
      <xdr:row>96</xdr:row>
      <xdr:rowOff>0</xdr:rowOff>
    </xdr:from>
    <xdr:ext cx="0" cy="469900"/>
    <xdr:pic>
      <xdr:nvPicPr>
        <xdr:cNvPr id="489" name="Imagem 488" descr="pmrb_evandro">
          <a:extLst>
            <a:ext uri="{FF2B5EF4-FFF2-40B4-BE49-F238E27FC236}">
              <a16:creationId xmlns:a16="http://schemas.microsoft.com/office/drawing/2014/main" id="{1529545A-F723-497D-BB1C-590642FFF4EA}"/>
            </a:ext>
          </a:extLst>
        </xdr:cNvPr>
        <xdr:cNvPicPr/>
      </xdr:nvPicPr>
      <xdr:blipFill>
        <a:blip xmlns:r="http://schemas.openxmlformats.org/officeDocument/2006/relationships" r:embed="rId1" cstate="print"/>
        <a:srcRect/>
        <a:stretch>
          <a:fillRect/>
        </a:stretch>
      </xdr:blipFill>
      <xdr:spPr bwMode="auto">
        <a:xfrm>
          <a:off x="18564225"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90" name="Imagem 489" descr="pmrb_evandro">
          <a:extLst>
            <a:ext uri="{FF2B5EF4-FFF2-40B4-BE49-F238E27FC236}">
              <a16:creationId xmlns:a16="http://schemas.microsoft.com/office/drawing/2014/main" id="{28FAE65A-FD73-453E-BCD4-63430869348A}"/>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91" name="Imagem 490" descr="pmrb_evandro">
          <a:extLst>
            <a:ext uri="{FF2B5EF4-FFF2-40B4-BE49-F238E27FC236}">
              <a16:creationId xmlns:a16="http://schemas.microsoft.com/office/drawing/2014/main" id="{B9352E26-C6C6-4BDB-88A7-E996548B2C8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92" name="Imagem 491" descr="pmrb_evandro">
          <a:extLst>
            <a:ext uri="{FF2B5EF4-FFF2-40B4-BE49-F238E27FC236}">
              <a16:creationId xmlns:a16="http://schemas.microsoft.com/office/drawing/2014/main" id="{4712E31B-42D9-48D5-81BB-C60873D9BB9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93" name="Imagem 492" descr="pmrb_evandro">
          <a:extLst>
            <a:ext uri="{FF2B5EF4-FFF2-40B4-BE49-F238E27FC236}">
              <a16:creationId xmlns:a16="http://schemas.microsoft.com/office/drawing/2014/main" id="{467AFCAC-B0E1-45F8-AAC1-D90A68C4B222}"/>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94" name="Imagem 493" descr="pmrb_evandro">
          <a:extLst>
            <a:ext uri="{FF2B5EF4-FFF2-40B4-BE49-F238E27FC236}">
              <a16:creationId xmlns:a16="http://schemas.microsoft.com/office/drawing/2014/main" id="{19B70F31-9A97-453E-B408-AA0CAAC1D34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95" name="Imagem 494" descr="pmrb_evandro">
          <a:extLst>
            <a:ext uri="{FF2B5EF4-FFF2-40B4-BE49-F238E27FC236}">
              <a16:creationId xmlns:a16="http://schemas.microsoft.com/office/drawing/2014/main" id="{B69A1A05-65D9-4EB6-B8DC-DCE70B6BA116}"/>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96" name="Imagem 495" descr="pmrb_evandro">
          <a:extLst>
            <a:ext uri="{FF2B5EF4-FFF2-40B4-BE49-F238E27FC236}">
              <a16:creationId xmlns:a16="http://schemas.microsoft.com/office/drawing/2014/main" id="{87CCCE05-3017-4195-84FD-EA659BB5DC14}"/>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97" name="Imagem 496" descr="pmrb_evandro">
          <a:extLst>
            <a:ext uri="{FF2B5EF4-FFF2-40B4-BE49-F238E27FC236}">
              <a16:creationId xmlns:a16="http://schemas.microsoft.com/office/drawing/2014/main" id="{26159896-A52B-4DF3-8378-39AC95D13C63}"/>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498" name="Imagem 497" descr="pmrb_evandro">
          <a:extLst>
            <a:ext uri="{FF2B5EF4-FFF2-40B4-BE49-F238E27FC236}">
              <a16:creationId xmlns:a16="http://schemas.microsoft.com/office/drawing/2014/main" id="{DA183AAF-10CD-4A1E-8558-3766329C6C0C}"/>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1093134</xdr:colOff>
      <xdr:row>96</xdr:row>
      <xdr:rowOff>0</xdr:rowOff>
    </xdr:from>
    <xdr:ext cx="0" cy="469900"/>
    <xdr:pic>
      <xdr:nvPicPr>
        <xdr:cNvPr id="499" name="Imagem 498" descr="pmrb_evandro">
          <a:extLst>
            <a:ext uri="{FF2B5EF4-FFF2-40B4-BE49-F238E27FC236}">
              <a16:creationId xmlns:a16="http://schemas.microsoft.com/office/drawing/2014/main" id="{FD6F41FD-7764-405E-8FA1-B037B876FE09}"/>
            </a:ext>
          </a:extLst>
        </xdr:cNvPr>
        <xdr:cNvPicPr/>
      </xdr:nvPicPr>
      <xdr:blipFill>
        <a:blip xmlns:r="http://schemas.openxmlformats.org/officeDocument/2006/relationships" r:embed="rId1" cstate="print"/>
        <a:srcRect/>
        <a:stretch>
          <a:fillRect/>
        </a:stretch>
      </xdr:blipFill>
      <xdr:spPr bwMode="auto">
        <a:xfrm>
          <a:off x="18628659"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00" name="Imagem 499" descr="pmrb_evandro">
          <a:extLst>
            <a:ext uri="{FF2B5EF4-FFF2-40B4-BE49-F238E27FC236}">
              <a16:creationId xmlns:a16="http://schemas.microsoft.com/office/drawing/2014/main" id="{CDB1023C-B88A-46DF-B81C-84B1D3A1131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01" name="Imagem 500" descr="pmrb_evandro">
          <a:extLst>
            <a:ext uri="{FF2B5EF4-FFF2-40B4-BE49-F238E27FC236}">
              <a16:creationId xmlns:a16="http://schemas.microsoft.com/office/drawing/2014/main" id="{660CA028-1D18-4D75-87BE-76F75E4CA831}"/>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02" name="Imagem 501" descr="pmrb_evandro">
          <a:extLst>
            <a:ext uri="{FF2B5EF4-FFF2-40B4-BE49-F238E27FC236}">
              <a16:creationId xmlns:a16="http://schemas.microsoft.com/office/drawing/2014/main" id="{8395596D-10C4-48C8-8640-75BE5CC8E82B}"/>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03" name="Imagem 502" descr="pmrb_evandro">
          <a:extLst>
            <a:ext uri="{FF2B5EF4-FFF2-40B4-BE49-F238E27FC236}">
              <a16:creationId xmlns:a16="http://schemas.microsoft.com/office/drawing/2014/main" id="{1D8DE519-B83B-4B4F-BC06-56143B0538DE}"/>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04" name="Imagem 503" descr="pmrb_evandro">
          <a:extLst>
            <a:ext uri="{FF2B5EF4-FFF2-40B4-BE49-F238E27FC236}">
              <a16:creationId xmlns:a16="http://schemas.microsoft.com/office/drawing/2014/main" id="{1DF65F17-F960-4A92-AB2F-927414965AA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05" name="Imagem 504" descr="pmrb_evandro">
          <a:extLst>
            <a:ext uri="{FF2B5EF4-FFF2-40B4-BE49-F238E27FC236}">
              <a16:creationId xmlns:a16="http://schemas.microsoft.com/office/drawing/2014/main" id="{BFF9BD95-DF8A-434E-990B-936CBF4D229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1093134</xdr:colOff>
      <xdr:row>96</xdr:row>
      <xdr:rowOff>0</xdr:rowOff>
    </xdr:from>
    <xdr:ext cx="0" cy="469900"/>
    <xdr:pic>
      <xdr:nvPicPr>
        <xdr:cNvPr id="506" name="Imagem 505" descr="pmrb_evandro">
          <a:extLst>
            <a:ext uri="{FF2B5EF4-FFF2-40B4-BE49-F238E27FC236}">
              <a16:creationId xmlns:a16="http://schemas.microsoft.com/office/drawing/2014/main" id="{124DAC97-F6E5-4E4B-810E-95F6977BD08D}"/>
            </a:ext>
          </a:extLst>
        </xdr:cNvPr>
        <xdr:cNvPicPr/>
      </xdr:nvPicPr>
      <xdr:blipFill>
        <a:blip xmlns:r="http://schemas.openxmlformats.org/officeDocument/2006/relationships" r:embed="rId1" cstate="print"/>
        <a:srcRect/>
        <a:stretch>
          <a:fillRect/>
        </a:stretch>
      </xdr:blipFill>
      <xdr:spPr bwMode="auto">
        <a:xfrm>
          <a:off x="18628659" y="17449800"/>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07" name="Imagem 506" descr="pmrb_evandro">
          <a:extLst>
            <a:ext uri="{FF2B5EF4-FFF2-40B4-BE49-F238E27FC236}">
              <a16:creationId xmlns:a16="http://schemas.microsoft.com/office/drawing/2014/main" id="{C616A340-8C45-4E48-8E73-9FEEDFB604ED}"/>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08" name="Imagem 507" descr="pmrb_evandro">
          <a:extLst>
            <a:ext uri="{FF2B5EF4-FFF2-40B4-BE49-F238E27FC236}">
              <a16:creationId xmlns:a16="http://schemas.microsoft.com/office/drawing/2014/main" id="{3ABF9A91-E996-4D04-92F5-404C6FFD03F4}"/>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09" name="Imagem 508" descr="pmrb_evandro">
          <a:extLst>
            <a:ext uri="{FF2B5EF4-FFF2-40B4-BE49-F238E27FC236}">
              <a16:creationId xmlns:a16="http://schemas.microsoft.com/office/drawing/2014/main" id="{74CDE975-CDBB-4E1F-9FB0-E605D956FBE7}"/>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1028700</xdr:colOff>
      <xdr:row>78</xdr:row>
      <xdr:rowOff>0</xdr:rowOff>
    </xdr:from>
    <xdr:ext cx="0" cy="469900"/>
    <xdr:pic>
      <xdr:nvPicPr>
        <xdr:cNvPr id="510" name="Imagem 509" descr="pmrb_evandro">
          <a:extLst>
            <a:ext uri="{FF2B5EF4-FFF2-40B4-BE49-F238E27FC236}">
              <a16:creationId xmlns:a16="http://schemas.microsoft.com/office/drawing/2014/main" id="{FD596033-8C84-4D84-935D-47519A3E557F}"/>
            </a:ext>
          </a:extLst>
        </xdr:cNvPr>
        <xdr:cNvPicPr/>
      </xdr:nvPicPr>
      <xdr:blipFill>
        <a:blip xmlns:r="http://schemas.openxmlformats.org/officeDocument/2006/relationships" r:embed="rId1" cstate="print"/>
        <a:srcRect/>
        <a:stretch>
          <a:fillRect/>
        </a:stretch>
      </xdr:blipFill>
      <xdr:spPr bwMode="auto">
        <a:xfrm>
          <a:off x="18564225"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11" name="Imagem 510" descr="pmrb_evandro">
          <a:extLst>
            <a:ext uri="{FF2B5EF4-FFF2-40B4-BE49-F238E27FC236}">
              <a16:creationId xmlns:a16="http://schemas.microsoft.com/office/drawing/2014/main" id="{71285CEB-B95B-430C-B1F1-F135953A1616}"/>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12" name="Imagem 511" descr="pmrb_evandro">
          <a:extLst>
            <a:ext uri="{FF2B5EF4-FFF2-40B4-BE49-F238E27FC236}">
              <a16:creationId xmlns:a16="http://schemas.microsoft.com/office/drawing/2014/main" id="{91CF6280-DDD7-4741-BF29-848FF5217043}"/>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13" name="Imagem 512" descr="pmrb_evandro">
          <a:extLst>
            <a:ext uri="{FF2B5EF4-FFF2-40B4-BE49-F238E27FC236}">
              <a16:creationId xmlns:a16="http://schemas.microsoft.com/office/drawing/2014/main" id="{64EB4C6A-42BD-4F06-9F9F-0EE551E3D029}"/>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14" name="Imagem 513" descr="pmrb_evandro">
          <a:extLst>
            <a:ext uri="{FF2B5EF4-FFF2-40B4-BE49-F238E27FC236}">
              <a16:creationId xmlns:a16="http://schemas.microsoft.com/office/drawing/2014/main" id="{CA0B479F-368A-40B3-AA2A-BF03364F95C7}"/>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15" name="Imagem 514" descr="pmrb_evandro">
          <a:extLst>
            <a:ext uri="{FF2B5EF4-FFF2-40B4-BE49-F238E27FC236}">
              <a16:creationId xmlns:a16="http://schemas.microsoft.com/office/drawing/2014/main" id="{DAE7686B-579E-4D82-9378-10B533F147D3}"/>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16" name="Imagem 515" descr="pmrb_evandro">
          <a:extLst>
            <a:ext uri="{FF2B5EF4-FFF2-40B4-BE49-F238E27FC236}">
              <a16:creationId xmlns:a16="http://schemas.microsoft.com/office/drawing/2014/main" id="{4BE6F8FC-5FC4-4AA6-B167-F7DDEA37F5F8}"/>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17" name="Imagem 516" descr="pmrb_evandro">
          <a:extLst>
            <a:ext uri="{FF2B5EF4-FFF2-40B4-BE49-F238E27FC236}">
              <a16:creationId xmlns:a16="http://schemas.microsoft.com/office/drawing/2014/main" id="{AF4CE2F8-6BB6-4815-BC48-FC475DAB9B70}"/>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18" name="Imagem 517" descr="pmrb_evandro">
          <a:extLst>
            <a:ext uri="{FF2B5EF4-FFF2-40B4-BE49-F238E27FC236}">
              <a16:creationId xmlns:a16="http://schemas.microsoft.com/office/drawing/2014/main" id="{33DC8E58-59DF-4DB0-B67C-648F7856ABC1}"/>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1028700</xdr:colOff>
      <xdr:row>78</xdr:row>
      <xdr:rowOff>0</xdr:rowOff>
    </xdr:from>
    <xdr:ext cx="0" cy="469900"/>
    <xdr:pic>
      <xdr:nvPicPr>
        <xdr:cNvPr id="519" name="Imagem 518" descr="pmrb_evandro">
          <a:extLst>
            <a:ext uri="{FF2B5EF4-FFF2-40B4-BE49-F238E27FC236}">
              <a16:creationId xmlns:a16="http://schemas.microsoft.com/office/drawing/2014/main" id="{5E855AE3-BD27-4B23-9A7B-588757062969}"/>
            </a:ext>
          </a:extLst>
        </xdr:cNvPr>
        <xdr:cNvPicPr/>
      </xdr:nvPicPr>
      <xdr:blipFill>
        <a:blip xmlns:r="http://schemas.openxmlformats.org/officeDocument/2006/relationships" r:embed="rId1" cstate="print"/>
        <a:srcRect/>
        <a:stretch>
          <a:fillRect/>
        </a:stretch>
      </xdr:blipFill>
      <xdr:spPr bwMode="auto">
        <a:xfrm>
          <a:off x="18564225"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20" name="Imagem 519" descr="pmrb_evandro">
          <a:extLst>
            <a:ext uri="{FF2B5EF4-FFF2-40B4-BE49-F238E27FC236}">
              <a16:creationId xmlns:a16="http://schemas.microsoft.com/office/drawing/2014/main" id="{662448F4-5D57-49D9-A6A7-E6AD48C67A5B}"/>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21" name="Imagem 520" descr="pmrb_evandro">
          <a:extLst>
            <a:ext uri="{FF2B5EF4-FFF2-40B4-BE49-F238E27FC236}">
              <a16:creationId xmlns:a16="http://schemas.microsoft.com/office/drawing/2014/main" id="{4FF694E7-AD67-4F26-8CDD-71AD7649BC40}"/>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22" name="Imagem 521" descr="pmrb_evandro">
          <a:extLst>
            <a:ext uri="{FF2B5EF4-FFF2-40B4-BE49-F238E27FC236}">
              <a16:creationId xmlns:a16="http://schemas.microsoft.com/office/drawing/2014/main" id="{470B6529-024B-46A1-9713-4F5E66FFA1AD}"/>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23" name="Imagem 522" descr="pmrb_evandro">
          <a:extLst>
            <a:ext uri="{FF2B5EF4-FFF2-40B4-BE49-F238E27FC236}">
              <a16:creationId xmlns:a16="http://schemas.microsoft.com/office/drawing/2014/main" id="{144BC2A4-7B6F-4188-BD1E-B444B8A0FEA7}"/>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24" name="Imagem 523" descr="pmrb_evandro">
          <a:extLst>
            <a:ext uri="{FF2B5EF4-FFF2-40B4-BE49-F238E27FC236}">
              <a16:creationId xmlns:a16="http://schemas.microsoft.com/office/drawing/2014/main" id="{619B48B1-4479-4307-B506-DD66708C6B5B}"/>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25" name="Imagem 524" descr="pmrb_evandro">
          <a:extLst>
            <a:ext uri="{FF2B5EF4-FFF2-40B4-BE49-F238E27FC236}">
              <a16:creationId xmlns:a16="http://schemas.microsoft.com/office/drawing/2014/main" id="{A0A50F0C-02F8-4DF8-BB8C-0F8A55382734}"/>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26" name="Imagem 525" descr="pmrb_evandro">
          <a:extLst>
            <a:ext uri="{FF2B5EF4-FFF2-40B4-BE49-F238E27FC236}">
              <a16:creationId xmlns:a16="http://schemas.microsoft.com/office/drawing/2014/main" id="{0F5FFAD2-49B1-460B-8C06-B4B941852DE0}"/>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27" name="Imagem 526" descr="pmrb_evandro">
          <a:extLst>
            <a:ext uri="{FF2B5EF4-FFF2-40B4-BE49-F238E27FC236}">
              <a16:creationId xmlns:a16="http://schemas.microsoft.com/office/drawing/2014/main" id="{1CC29591-5B94-4B1A-ACD6-746F4565E07A}"/>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1028700</xdr:colOff>
      <xdr:row>78</xdr:row>
      <xdr:rowOff>0</xdr:rowOff>
    </xdr:from>
    <xdr:ext cx="0" cy="469900"/>
    <xdr:pic>
      <xdr:nvPicPr>
        <xdr:cNvPr id="528" name="Imagem 527" descr="pmrb_evandro">
          <a:extLst>
            <a:ext uri="{FF2B5EF4-FFF2-40B4-BE49-F238E27FC236}">
              <a16:creationId xmlns:a16="http://schemas.microsoft.com/office/drawing/2014/main" id="{528570A5-4E48-459B-9B52-F1262BAFC2C2}"/>
            </a:ext>
          </a:extLst>
        </xdr:cNvPr>
        <xdr:cNvPicPr/>
      </xdr:nvPicPr>
      <xdr:blipFill>
        <a:blip xmlns:r="http://schemas.openxmlformats.org/officeDocument/2006/relationships" r:embed="rId1" cstate="print"/>
        <a:srcRect/>
        <a:stretch>
          <a:fillRect/>
        </a:stretch>
      </xdr:blipFill>
      <xdr:spPr bwMode="auto">
        <a:xfrm>
          <a:off x="18564225"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29" name="Imagem 528" descr="pmrb_evandro">
          <a:extLst>
            <a:ext uri="{FF2B5EF4-FFF2-40B4-BE49-F238E27FC236}">
              <a16:creationId xmlns:a16="http://schemas.microsoft.com/office/drawing/2014/main" id="{2916568D-83DE-457D-B360-77C730EE8BC4}"/>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30" name="Imagem 529" descr="pmrb_evandro">
          <a:extLst>
            <a:ext uri="{FF2B5EF4-FFF2-40B4-BE49-F238E27FC236}">
              <a16:creationId xmlns:a16="http://schemas.microsoft.com/office/drawing/2014/main" id="{CF65311B-618B-4707-92E3-B81248D498A5}"/>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31" name="Imagem 530" descr="pmrb_evandro">
          <a:extLst>
            <a:ext uri="{FF2B5EF4-FFF2-40B4-BE49-F238E27FC236}">
              <a16:creationId xmlns:a16="http://schemas.microsoft.com/office/drawing/2014/main" id="{7AC13417-19F3-428E-A396-99B5F384BA3B}"/>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32" name="Imagem 531" descr="pmrb_evandro">
          <a:extLst>
            <a:ext uri="{FF2B5EF4-FFF2-40B4-BE49-F238E27FC236}">
              <a16:creationId xmlns:a16="http://schemas.microsoft.com/office/drawing/2014/main" id="{4D525FBB-6002-42E7-A00B-8D0E8CFE667D}"/>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78</xdr:row>
      <xdr:rowOff>0</xdr:rowOff>
    </xdr:from>
    <xdr:ext cx="0" cy="469900"/>
    <xdr:pic>
      <xdr:nvPicPr>
        <xdr:cNvPr id="533" name="Imagem 532" descr="pmrb_evandro">
          <a:extLst>
            <a:ext uri="{FF2B5EF4-FFF2-40B4-BE49-F238E27FC236}">
              <a16:creationId xmlns:a16="http://schemas.microsoft.com/office/drawing/2014/main" id="{E2BF7135-91C9-4F92-915D-A136F8ABFF6B}"/>
            </a:ext>
          </a:extLst>
        </xdr:cNvPr>
        <xdr:cNvPicPr/>
      </xdr:nvPicPr>
      <xdr:blipFill>
        <a:blip xmlns:r="http://schemas.openxmlformats.org/officeDocument/2006/relationships" r:embed="rId1" cstate="print"/>
        <a:srcRect/>
        <a:stretch>
          <a:fillRect/>
        </a:stretch>
      </xdr:blipFill>
      <xdr:spPr bwMode="auto">
        <a:xfrm>
          <a:off x="18516600" y="14049375"/>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34" name="Imagem 533" descr="pmrb_evandro">
          <a:extLst>
            <a:ext uri="{FF2B5EF4-FFF2-40B4-BE49-F238E27FC236}">
              <a16:creationId xmlns:a16="http://schemas.microsoft.com/office/drawing/2014/main" id="{A3354624-91DB-4EED-B987-5CDC05930EF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35" name="Imagem 534" descr="pmrb_evandro">
          <a:extLst>
            <a:ext uri="{FF2B5EF4-FFF2-40B4-BE49-F238E27FC236}">
              <a16:creationId xmlns:a16="http://schemas.microsoft.com/office/drawing/2014/main" id="{4F850599-A7F1-47FD-995B-1F3D76CE3F93}"/>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36" name="Imagem 535" descr="pmrb_evandro">
          <a:extLst>
            <a:ext uri="{FF2B5EF4-FFF2-40B4-BE49-F238E27FC236}">
              <a16:creationId xmlns:a16="http://schemas.microsoft.com/office/drawing/2014/main" id="{085F7BE2-9F53-4EE2-A3BE-4011FFE364A8}"/>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37" name="Imagem 536" descr="pmrb_evandro">
          <a:extLst>
            <a:ext uri="{FF2B5EF4-FFF2-40B4-BE49-F238E27FC236}">
              <a16:creationId xmlns:a16="http://schemas.microsoft.com/office/drawing/2014/main" id="{55549140-6D1A-4CB5-B6DD-7F79A19E7C58}"/>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38" name="Imagem 537" descr="pmrb_evandro">
          <a:extLst>
            <a:ext uri="{FF2B5EF4-FFF2-40B4-BE49-F238E27FC236}">
              <a16:creationId xmlns:a16="http://schemas.microsoft.com/office/drawing/2014/main" id="{8C5057F8-45A2-4857-93BD-29562D650BB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39" name="Imagem 538" descr="pmrb_evandro">
          <a:extLst>
            <a:ext uri="{FF2B5EF4-FFF2-40B4-BE49-F238E27FC236}">
              <a16:creationId xmlns:a16="http://schemas.microsoft.com/office/drawing/2014/main" id="{E9D31170-06B1-48F9-9803-928E25C84D9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1093134</xdr:colOff>
      <xdr:row>96</xdr:row>
      <xdr:rowOff>0</xdr:rowOff>
    </xdr:from>
    <xdr:ext cx="0" cy="469900"/>
    <xdr:pic>
      <xdr:nvPicPr>
        <xdr:cNvPr id="540" name="Imagem 539" descr="pmrb_evandro">
          <a:extLst>
            <a:ext uri="{FF2B5EF4-FFF2-40B4-BE49-F238E27FC236}">
              <a16:creationId xmlns:a16="http://schemas.microsoft.com/office/drawing/2014/main" id="{400ECB5D-EADC-4FFD-B0FE-5B0B498BC0C2}"/>
            </a:ext>
          </a:extLst>
        </xdr:cNvPr>
        <xdr:cNvPicPr/>
      </xdr:nvPicPr>
      <xdr:blipFill>
        <a:blip xmlns:r="http://schemas.openxmlformats.org/officeDocument/2006/relationships" r:embed="rId1" cstate="print"/>
        <a:srcRect/>
        <a:stretch>
          <a:fillRect/>
        </a:stretch>
      </xdr:blipFill>
      <xdr:spPr bwMode="auto">
        <a:xfrm>
          <a:off x="18628659"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41" name="Imagem 540" descr="pmrb_evandro">
          <a:extLst>
            <a:ext uri="{FF2B5EF4-FFF2-40B4-BE49-F238E27FC236}">
              <a16:creationId xmlns:a16="http://schemas.microsoft.com/office/drawing/2014/main" id="{43B78DB9-DA19-42C8-9F3F-0D40C60F09A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42" name="Imagem 541" descr="pmrb_evandro">
          <a:extLst>
            <a:ext uri="{FF2B5EF4-FFF2-40B4-BE49-F238E27FC236}">
              <a16:creationId xmlns:a16="http://schemas.microsoft.com/office/drawing/2014/main" id="{31410ECE-7C9E-4DB6-BD22-6B61472B586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43" name="Imagem 542" descr="pmrb_evandro">
          <a:extLst>
            <a:ext uri="{FF2B5EF4-FFF2-40B4-BE49-F238E27FC236}">
              <a16:creationId xmlns:a16="http://schemas.microsoft.com/office/drawing/2014/main" id="{AC5C2878-5266-4F9F-9BF0-C81EC3A391B2}"/>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44" name="Imagem 543" descr="pmrb_evandro">
          <a:extLst>
            <a:ext uri="{FF2B5EF4-FFF2-40B4-BE49-F238E27FC236}">
              <a16:creationId xmlns:a16="http://schemas.microsoft.com/office/drawing/2014/main" id="{95299E30-0AAD-43E8-934A-3B9A309A8F65}"/>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990600</xdr:colOff>
      <xdr:row>96</xdr:row>
      <xdr:rowOff>0</xdr:rowOff>
    </xdr:from>
    <xdr:ext cx="0" cy="469900"/>
    <xdr:pic>
      <xdr:nvPicPr>
        <xdr:cNvPr id="545" name="Imagem 544" descr="pmrb_evandro">
          <a:extLst>
            <a:ext uri="{FF2B5EF4-FFF2-40B4-BE49-F238E27FC236}">
              <a16:creationId xmlns:a16="http://schemas.microsoft.com/office/drawing/2014/main" id="{869CE84A-9D25-4BA9-8DDA-218097F947DA}"/>
            </a:ext>
          </a:extLst>
        </xdr:cNvPr>
        <xdr:cNvPicPr/>
      </xdr:nvPicPr>
      <xdr:blipFill>
        <a:blip xmlns:r="http://schemas.openxmlformats.org/officeDocument/2006/relationships" r:embed="rId1" cstate="print"/>
        <a:srcRect/>
        <a:stretch>
          <a:fillRect/>
        </a:stretch>
      </xdr:blipFill>
      <xdr:spPr bwMode="auto">
        <a:xfrm>
          <a:off x="18526125"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46" name="Imagem 545" descr="pmrb_evandro">
          <a:extLst>
            <a:ext uri="{FF2B5EF4-FFF2-40B4-BE49-F238E27FC236}">
              <a16:creationId xmlns:a16="http://schemas.microsoft.com/office/drawing/2014/main" id="{C15472E1-F1EF-4D75-9EED-5F62D393E4CB}"/>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47" name="Imagem 546" descr="pmrb_evandro">
          <a:extLst>
            <a:ext uri="{FF2B5EF4-FFF2-40B4-BE49-F238E27FC236}">
              <a16:creationId xmlns:a16="http://schemas.microsoft.com/office/drawing/2014/main" id="{6D2B3FA9-2972-406A-955F-BE0677C00AEA}"/>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1028700</xdr:colOff>
      <xdr:row>96</xdr:row>
      <xdr:rowOff>0</xdr:rowOff>
    </xdr:from>
    <xdr:ext cx="0" cy="469900"/>
    <xdr:pic>
      <xdr:nvPicPr>
        <xdr:cNvPr id="548" name="Imagem 547" descr="pmrb_evandro">
          <a:extLst>
            <a:ext uri="{FF2B5EF4-FFF2-40B4-BE49-F238E27FC236}">
              <a16:creationId xmlns:a16="http://schemas.microsoft.com/office/drawing/2014/main" id="{D2F6498E-87CE-4868-970E-412C7F746090}"/>
            </a:ext>
          </a:extLst>
        </xdr:cNvPr>
        <xdr:cNvPicPr/>
      </xdr:nvPicPr>
      <xdr:blipFill>
        <a:blip xmlns:r="http://schemas.openxmlformats.org/officeDocument/2006/relationships" r:embed="rId1" cstate="print"/>
        <a:srcRect/>
        <a:stretch>
          <a:fillRect/>
        </a:stretch>
      </xdr:blipFill>
      <xdr:spPr bwMode="auto">
        <a:xfrm>
          <a:off x="18564225"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49" name="Imagem 548" descr="pmrb_evandro">
          <a:extLst>
            <a:ext uri="{FF2B5EF4-FFF2-40B4-BE49-F238E27FC236}">
              <a16:creationId xmlns:a16="http://schemas.microsoft.com/office/drawing/2014/main" id="{25409E9C-2DAF-480F-987A-EDAB27423A3B}"/>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0" name="Imagem 549" descr="pmrb_evandro">
          <a:extLst>
            <a:ext uri="{FF2B5EF4-FFF2-40B4-BE49-F238E27FC236}">
              <a16:creationId xmlns:a16="http://schemas.microsoft.com/office/drawing/2014/main" id="{76BA3B32-6280-448C-9FE0-BA97BA6F9251}"/>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1" name="Imagem 550" descr="pmrb_evandro">
          <a:extLst>
            <a:ext uri="{FF2B5EF4-FFF2-40B4-BE49-F238E27FC236}">
              <a16:creationId xmlns:a16="http://schemas.microsoft.com/office/drawing/2014/main" id="{80B46F69-7AE5-4ED0-A63B-C5A9B0B61A27}"/>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2" name="Imagem 551" descr="pmrb_evandro">
          <a:extLst>
            <a:ext uri="{FF2B5EF4-FFF2-40B4-BE49-F238E27FC236}">
              <a16:creationId xmlns:a16="http://schemas.microsoft.com/office/drawing/2014/main" id="{2ACD87A0-ACA6-497A-A573-47212A635E7A}"/>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3" name="Imagem 552" descr="pmrb_evandro">
          <a:extLst>
            <a:ext uri="{FF2B5EF4-FFF2-40B4-BE49-F238E27FC236}">
              <a16:creationId xmlns:a16="http://schemas.microsoft.com/office/drawing/2014/main" id="{3F0EF05B-F371-4745-BD1D-0CFE6D79C541}"/>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4" name="Imagem 553" descr="pmrb_evandro">
          <a:extLst>
            <a:ext uri="{FF2B5EF4-FFF2-40B4-BE49-F238E27FC236}">
              <a16:creationId xmlns:a16="http://schemas.microsoft.com/office/drawing/2014/main" id="{C77A4C51-EC95-4388-9AA2-A000035126A9}"/>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5" name="Imagem 554" descr="pmrb_evandro">
          <a:extLst>
            <a:ext uri="{FF2B5EF4-FFF2-40B4-BE49-F238E27FC236}">
              <a16:creationId xmlns:a16="http://schemas.microsoft.com/office/drawing/2014/main" id="{B0A802C4-145C-4924-AAD1-6CF62D58287F}"/>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96</xdr:row>
      <xdr:rowOff>0</xdr:rowOff>
    </xdr:from>
    <xdr:ext cx="0" cy="469900"/>
    <xdr:pic>
      <xdr:nvPicPr>
        <xdr:cNvPr id="556" name="Imagem 555" descr="pmrb_evandro">
          <a:extLst>
            <a:ext uri="{FF2B5EF4-FFF2-40B4-BE49-F238E27FC236}">
              <a16:creationId xmlns:a16="http://schemas.microsoft.com/office/drawing/2014/main" id="{7E39348C-0A7C-4FD0-94A9-A76CAD002E2D}"/>
            </a:ext>
          </a:extLst>
        </xdr:cNvPr>
        <xdr:cNvPicPr/>
      </xdr:nvPicPr>
      <xdr:blipFill>
        <a:blip xmlns:r="http://schemas.openxmlformats.org/officeDocument/2006/relationships" r:embed="rId1" cstate="print"/>
        <a:srcRect/>
        <a:stretch>
          <a:fillRect/>
        </a:stretch>
      </xdr:blipFill>
      <xdr:spPr bwMode="auto">
        <a:xfrm>
          <a:off x="18516600" y="17449800"/>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57" name="Imagem 556" descr="pmrb_evandro">
          <a:extLst>
            <a:ext uri="{FF2B5EF4-FFF2-40B4-BE49-F238E27FC236}">
              <a16:creationId xmlns:a16="http://schemas.microsoft.com/office/drawing/2014/main" id="{0C873A35-94AD-4252-B453-550516FBBB0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58" name="Imagem 557" descr="pmrb_evandro">
          <a:extLst>
            <a:ext uri="{FF2B5EF4-FFF2-40B4-BE49-F238E27FC236}">
              <a16:creationId xmlns:a16="http://schemas.microsoft.com/office/drawing/2014/main" id="{7E82BF4D-23BB-4D79-9A98-48F353E3A4CA}"/>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59" name="Imagem 558" descr="pmrb_evandro">
          <a:extLst>
            <a:ext uri="{FF2B5EF4-FFF2-40B4-BE49-F238E27FC236}">
              <a16:creationId xmlns:a16="http://schemas.microsoft.com/office/drawing/2014/main" id="{21077192-8885-4FAF-B356-74DB72227C34}"/>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60" name="Imagem 559" descr="pmrb_evandro">
          <a:extLst>
            <a:ext uri="{FF2B5EF4-FFF2-40B4-BE49-F238E27FC236}">
              <a16:creationId xmlns:a16="http://schemas.microsoft.com/office/drawing/2014/main" id="{F300AF48-2D9D-458D-A5AD-61F1024D2B5C}"/>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61" name="Imagem 560" descr="pmrb_evandro">
          <a:extLst>
            <a:ext uri="{FF2B5EF4-FFF2-40B4-BE49-F238E27FC236}">
              <a16:creationId xmlns:a16="http://schemas.microsoft.com/office/drawing/2014/main" id="{A794BB96-E046-4213-B79B-E2E7839B1FC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62" name="Imagem 561" descr="pmrb_evandro">
          <a:extLst>
            <a:ext uri="{FF2B5EF4-FFF2-40B4-BE49-F238E27FC236}">
              <a16:creationId xmlns:a16="http://schemas.microsoft.com/office/drawing/2014/main" id="{D4D1AB2D-20D8-431F-9B15-0D2546000DF6}"/>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63" name="Imagem 562" descr="pmrb_evandro">
          <a:extLst>
            <a:ext uri="{FF2B5EF4-FFF2-40B4-BE49-F238E27FC236}">
              <a16:creationId xmlns:a16="http://schemas.microsoft.com/office/drawing/2014/main" id="{AC381D0F-BFAC-4684-9B24-8F157E548CD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64" name="Imagem 563" descr="pmrb_evandro">
          <a:extLst>
            <a:ext uri="{FF2B5EF4-FFF2-40B4-BE49-F238E27FC236}">
              <a16:creationId xmlns:a16="http://schemas.microsoft.com/office/drawing/2014/main" id="{B1367F6D-7023-4BC0-A999-B54A9BC7274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990600</xdr:colOff>
      <xdr:row>97</xdr:row>
      <xdr:rowOff>0</xdr:rowOff>
    </xdr:from>
    <xdr:ext cx="0" cy="469900"/>
    <xdr:pic>
      <xdr:nvPicPr>
        <xdr:cNvPr id="565" name="Imagem 564" descr="pmrb_evandro">
          <a:extLst>
            <a:ext uri="{FF2B5EF4-FFF2-40B4-BE49-F238E27FC236}">
              <a16:creationId xmlns:a16="http://schemas.microsoft.com/office/drawing/2014/main" id="{33D88A71-06DE-4456-825D-D67EF4A60BD0}"/>
            </a:ext>
          </a:extLst>
        </xdr:cNvPr>
        <xdr:cNvPicPr/>
      </xdr:nvPicPr>
      <xdr:blipFill>
        <a:blip xmlns:r="http://schemas.openxmlformats.org/officeDocument/2006/relationships" r:embed="rId1" cstate="print"/>
        <a:srcRect/>
        <a:stretch>
          <a:fillRect/>
        </a:stretch>
      </xdr:blipFill>
      <xdr:spPr bwMode="auto">
        <a:xfrm>
          <a:off x="18526125"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66" name="Imagem 565" descr="pmrb_evandro">
          <a:extLst>
            <a:ext uri="{FF2B5EF4-FFF2-40B4-BE49-F238E27FC236}">
              <a16:creationId xmlns:a16="http://schemas.microsoft.com/office/drawing/2014/main" id="{858DC8A3-4C50-40EB-81CE-CC32DD06750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67" name="Imagem 566" descr="pmrb_evandro">
          <a:extLst>
            <a:ext uri="{FF2B5EF4-FFF2-40B4-BE49-F238E27FC236}">
              <a16:creationId xmlns:a16="http://schemas.microsoft.com/office/drawing/2014/main" id="{49C75553-4AF9-490C-B5C7-CE9AE08F1F26}"/>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1028700</xdr:colOff>
      <xdr:row>97</xdr:row>
      <xdr:rowOff>0</xdr:rowOff>
    </xdr:from>
    <xdr:ext cx="0" cy="469900"/>
    <xdr:pic>
      <xdr:nvPicPr>
        <xdr:cNvPr id="568" name="Imagem 567" descr="pmrb_evandro">
          <a:extLst>
            <a:ext uri="{FF2B5EF4-FFF2-40B4-BE49-F238E27FC236}">
              <a16:creationId xmlns:a16="http://schemas.microsoft.com/office/drawing/2014/main" id="{DF93F655-8DE6-46AC-86F9-E9F2D6838A56}"/>
            </a:ext>
          </a:extLst>
        </xdr:cNvPr>
        <xdr:cNvPicPr/>
      </xdr:nvPicPr>
      <xdr:blipFill>
        <a:blip xmlns:r="http://schemas.openxmlformats.org/officeDocument/2006/relationships" r:embed="rId1" cstate="print"/>
        <a:srcRect/>
        <a:stretch>
          <a:fillRect/>
        </a:stretch>
      </xdr:blipFill>
      <xdr:spPr bwMode="auto">
        <a:xfrm>
          <a:off x="18564225"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69" name="Imagem 568" descr="pmrb_evandro">
          <a:extLst>
            <a:ext uri="{FF2B5EF4-FFF2-40B4-BE49-F238E27FC236}">
              <a16:creationId xmlns:a16="http://schemas.microsoft.com/office/drawing/2014/main" id="{96FD25BC-F879-4279-B2B0-3288A793374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70" name="Imagem 569" descr="pmrb_evandro">
          <a:extLst>
            <a:ext uri="{FF2B5EF4-FFF2-40B4-BE49-F238E27FC236}">
              <a16:creationId xmlns:a16="http://schemas.microsoft.com/office/drawing/2014/main" id="{DAE623C4-B6EC-4CAD-9C31-6D1F74AD44CD}"/>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71" name="Imagem 570" descr="pmrb_evandro">
          <a:extLst>
            <a:ext uri="{FF2B5EF4-FFF2-40B4-BE49-F238E27FC236}">
              <a16:creationId xmlns:a16="http://schemas.microsoft.com/office/drawing/2014/main" id="{9B6873A0-64C0-4F11-BFAF-E705A733B5C1}"/>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72" name="Imagem 571" descr="pmrb_evandro">
          <a:extLst>
            <a:ext uri="{FF2B5EF4-FFF2-40B4-BE49-F238E27FC236}">
              <a16:creationId xmlns:a16="http://schemas.microsoft.com/office/drawing/2014/main" id="{825563E4-4FC1-4862-9A15-068C02ED696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73" name="Imagem 572" descr="pmrb_evandro">
          <a:extLst>
            <a:ext uri="{FF2B5EF4-FFF2-40B4-BE49-F238E27FC236}">
              <a16:creationId xmlns:a16="http://schemas.microsoft.com/office/drawing/2014/main" id="{5AE9E55D-F20C-42B0-95B3-39D1BA6DF7A7}"/>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74" name="Imagem 573" descr="pmrb_evandro">
          <a:extLst>
            <a:ext uri="{FF2B5EF4-FFF2-40B4-BE49-F238E27FC236}">
              <a16:creationId xmlns:a16="http://schemas.microsoft.com/office/drawing/2014/main" id="{9FD12557-C370-4B55-BA74-55A243CFED4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75" name="Imagem 574" descr="pmrb_evandro">
          <a:extLst>
            <a:ext uri="{FF2B5EF4-FFF2-40B4-BE49-F238E27FC236}">
              <a16:creationId xmlns:a16="http://schemas.microsoft.com/office/drawing/2014/main" id="{B1D87120-1236-491D-A0DA-B06CB415AC7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76" name="Imagem 575" descr="pmrb_evandro">
          <a:extLst>
            <a:ext uri="{FF2B5EF4-FFF2-40B4-BE49-F238E27FC236}">
              <a16:creationId xmlns:a16="http://schemas.microsoft.com/office/drawing/2014/main" id="{80F0B1B6-A195-4CBC-AA4F-D19462CC4E1E}"/>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77" name="Imagem 576" descr="pmrb_evandro">
          <a:extLst>
            <a:ext uri="{FF2B5EF4-FFF2-40B4-BE49-F238E27FC236}">
              <a16:creationId xmlns:a16="http://schemas.microsoft.com/office/drawing/2014/main" id="{06A9BE22-5201-494A-A23B-7598E61F318F}"/>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1093134</xdr:colOff>
      <xdr:row>97</xdr:row>
      <xdr:rowOff>0</xdr:rowOff>
    </xdr:from>
    <xdr:ext cx="0" cy="469900"/>
    <xdr:pic>
      <xdr:nvPicPr>
        <xdr:cNvPr id="578" name="Imagem 577" descr="pmrb_evandro">
          <a:extLst>
            <a:ext uri="{FF2B5EF4-FFF2-40B4-BE49-F238E27FC236}">
              <a16:creationId xmlns:a16="http://schemas.microsoft.com/office/drawing/2014/main" id="{46C9E89D-0CEC-484B-A635-D625E5D04806}"/>
            </a:ext>
          </a:extLst>
        </xdr:cNvPr>
        <xdr:cNvPicPr/>
      </xdr:nvPicPr>
      <xdr:blipFill>
        <a:blip xmlns:r="http://schemas.openxmlformats.org/officeDocument/2006/relationships" r:embed="rId1" cstate="print"/>
        <a:srcRect/>
        <a:stretch>
          <a:fillRect/>
        </a:stretch>
      </xdr:blipFill>
      <xdr:spPr bwMode="auto">
        <a:xfrm>
          <a:off x="18628659"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79" name="Imagem 578" descr="pmrb_evandro">
          <a:extLst>
            <a:ext uri="{FF2B5EF4-FFF2-40B4-BE49-F238E27FC236}">
              <a16:creationId xmlns:a16="http://schemas.microsoft.com/office/drawing/2014/main" id="{569E6329-C2A5-43C9-AC8B-F0ED94DE143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80" name="Imagem 579" descr="pmrb_evandro">
          <a:extLst>
            <a:ext uri="{FF2B5EF4-FFF2-40B4-BE49-F238E27FC236}">
              <a16:creationId xmlns:a16="http://schemas.microsoft.com/office/drawing/2014/main" id="{D6EAA95D-F96F-42E5-B01E-AD1C62119A4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81" name="Imagem 580" descr="pmrb_evandro">
          <a:extLst>
            <a:ext uri="{FF2B5EF4-FFF2-40B4-BE49-F238E27FC236}">
              <a16:creationId xmlns:a16="http://schemas.microsoft.com/office/drawing/2014/main" id="{E71A3517-7059-4988-ADDD-5C5D151E252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82" name="Imagem 581" descr="pmrb_evandro">
          <a:extLst>
            <a:ext uri="{FF2B5EF4-FFF2-40B4-BE49-F238E27FC236}">
              <a16:creationId xmlns:a16="http://schemas.microsoft.com/office/drawing/2014/main" id="{4CF64AF8-DDE4-49C6-88E7-9755BBBC8D72}"/>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83" name="Imagem 582" descr="pmrb_evandro">
          <a:extLst>
            <a:ext uri="{FF2B5EF4-FFF2-40B4-BE49-F238E27FC236}">
              <a16:creationId xmlns:a16="http://schemas.microsoft.com/office/drawing/2014/main" id="{AD51CB91-51F3-41A7-AAC4-10F93DCE6293}"/>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584" name="Imagem 583" descr="pmrb_evandro">
          <a:extLst>
            <a:ext uri="{FF2B5EF4-FFF2-40B4-BE49-F238E27FC236}">
              <a16:creationId xmlns:a16="http://schemas.microsoft.com/office/drawing/2014/main" id="{B20C0A89-A309-48D9-9D29-A06E7C60E70A}"/>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1093134</xdr:colOff>
      <xdr:row>97</xdr:row>
      <xdr:rowOff>0</xdr:rowOff>
    </xdr:from>
    <xdr:ext cx="0" cy="469900"/>
    <xdr:pic>
      <xdr:nvPicPr>
        <xdr:cNvPr id="585" name="Imagem 584" descr="pmrb_evandro">
          <a:extLst>
            <a:ext uri="{FF2B5EF4-FFF2-40B4-BE49-F238E27FC236}">
              <a16:creationId xmlns:a16="http://schemas.microsoft.com/office/drawing/2014/main" id="{6A999575-5287-42BD-B82D-060B8D7F2B68}"/>
            </a:ext>
          </a:extLst>
        </xdr:cNvPr>
        <xdr:cNvPicPr/>
      </xdr:nvPicPr>
      <xdr:blipFill>
        <a:blip xmlns:r="http://schemas.openxmlformats.org/officeDocument/2006/relationships" r:embed="rId1" cstate="print"/>
        <a:srcRect/>
        <a:stretch>
          <a:fillRect/>
        </a:stretch>
      </xdr:blipFill>
      <xdr:spPr bwMode="auto">
        <a:xfrm>
          <a:off x="18628659" y="17611725"/>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86" name="Imagem 585" descr="pmrb_evandro">
          <a:extLst>
            <a:ext uri="{FF2B5EF4-FFF2-40B4-BE49-F238E27FC236}">
              <a16:creationId xmlns:a16="http://schemas.microsoft.com/office/drawing/2014/main" id="{E9028EBB-122A-4A41-A1A3-5884838A560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87" name="Imagem 586" descr="pmrb_evandro">
          <a:extLst>
            <a:ext uri="{FF2B5EF4-FFF2-40B4-BE49-F238E27FC236}">
              <a16:creationId xmlns:a16="http://schemas.microsoft.com/office/drawing/2014/main" id="{5EE3DE63-8D54-4FA0-BFC2-24A6E0AEA23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88" name="Imagem 587" descr="pmrb_evandro">
          <a:extLst>
            <a:ext uri="{FF2B5EF4-FFF2-40B4-BE49-F238E27FC236}">
              <a16:creationId xmlns:a16="http://schemas.microsoft.com/office/drawing/2014/main" id="{E3996465-E441-4480-9148-4E961E710059}"/>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1028700</xdr:colOff>
      <xdr:row>79</xdr:row>
      <xdr:rowOff>0</xdr:rowOff>
    </xdr:from>
    <xdr:ext cx="0" cy="469900"/>
    <xdr:pic>
      <xdr:nvPicPr>
        <xdr:cNvPr id="589" name="Imagem 588" descr="pmrb_evandro">
          <a:extLst>
            <a:ext uri="{FF2B5EF4-FFF2-40B4-BE49-F238E27FC236}">
              <a16:creationId xmlns:a16="http://schemas.microsoft.com/office/drawing/2014/main" id="{3A673696-2B13-4B05-823A-0D8DF24B9C5A}"/>
            </a:ext>
          </a:extLst>
        </xdr:cNvPr>
        <xdr:cNvPicPr/>
      </xdr:nvPicPr>
      <xdr:blipFill>
        <a:blip xmlns:r="http://schemas.openxmlformats.org/officeDocument/2006/relationships" r:embed="rId1" cstate="print"/>
        <a:srcRect/>
        <a:stretch>
          <a:fillRect/>
        </a:stretch>
      </xdr:blipFill>
      <xdr:spPr bwMode="auto">
        <a:xfrm>
          <a:off x="18564225"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90" name="Imagem 589" descr="pmrb_evandro">
          <a:extLst>
            <a:ext uri="{FF2B5EF4-FFF2-40B4-BE49-F238E27FC236}">
              <a16:creationId xmlns:a16="http://schemas.microsoft.com/office/drawing/2014/main" id="{AFAEDBDD-E33D-42A1-BDE0-9431AB68824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91" name="Imagem 590" descr="pmrb_evandro">
          <a:extLst>
            <a:ext uri="{FF2B5EF4-FFF2-40B4-BE49-F238E27FC236}">
              <a16:creationId xmlns:a16="http://schemas.microsoft.com/office/drawing/2014/main" id="{8C9C4D37-3EE3-4E1B-99BA-BFD22CBF85B7}"/>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92" name="Imagem 591" descr="pmrb_evandro">
          <a:extLst>
            <a:ext uri="{FF2B5EF4-FFF2-40B4-BE49-F238E27FC236}">
              <a16:creationId xmlns:a16="http://schemas.microsoft.com/office/drawing/2014/main" id="{78CACBEB-0381-4C1E-A068-8BD4743893A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93" name="Imagem 592" descr="pmrb_evandro">
          <a:extLst>
            <a:ext uri="{FF2B5EF4-FFF2-40B4-BE49-F238E27FC236}">
              <a16:creationId xmlns:a16="http://schemas.microsoft.com/office/drawing/2014/main" id="{A8F0E1D8-DB6C-40F2-A29E-20479505852B}"/>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94" name="Imagem 593" descr="pmrb_evandro">
          <a:extLst>
            <a:ext uri="{FF2B5EF4-FFF2-40B4-BE49-F238E27FC236}">
              <a16:creationId xmlns:a16="http://schemas.microsoft.com/office/drawing/2014/main" id="{3B1D5FD5-985E-48E6-8ED8-B49B1AF56FEA}"/>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95" name="Imagem 594" descr="pmrb_evandro">
          <a:extLst>
            <a:ext uri="{FF2B5EF4-FFF2-40B4-BE49-F238E27FC236}">
              <a16:creationId xmlns:a16="http://schemas.microsoft.com/office/drawing/2014/main" id="{9F21B73C-DD58-4EE2-9E3F-D679CDDDE461}"/>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96" name="Imagem 595" descr="pmrb_evandro">
          <a:extLst>
            <a:ext uri="{FF2B5EF4-FFF2-40B4-BE49-F238E27FC236}">
              <a16:creationId xmlns:a16="http://schemas.microsoft.com/office/drawing/2014/main" id="{A4A452EA-5305-49C3-A0C6-4307FB498FB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97" name="Imagem 596" descr="pmrb_evandro">
          <a:extLst>
            <a:ext uri="{FF2B5EF4-FFF2-40B4-BE49-F238E27FC236}">
              <a16:creationId xmlns:a16="http://schemas.microsoft.com/office/drawing/2014/main" id="{7C3FDE5A-7D54-4FD2-B9F7-8942802E2A7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1028700</xdr:colOff>
      <xdr:row>79</xdr:row>
      <xdr:rowOff>0</xdr:rowOff>
    </xdr:from>
    <xdr:ext cx="0" cy="469900"/>
    <xdr:pic>
      <xdr:nvPicPr>
        <xdr:cNvPr id="598" name="Imagem 597" descr="pmrb_evandro">
          <a:extLst>
            <a:ext uri="{FF2B5EF4-FFF2-40B4-BE49-F238E27FC236}">
              <a16:creationId xmlns:a16="http://schemas.microsoft.com/office/drawing/2014/main" id="{CA830312-56CA-41E2-BF9C-E09C46E519BC}"/>
            </a:ext>
          </a:extLst>
        </xdr:cNvPr>
        <xdr:cNvPicPr/>
      </xdr:nvPicPr>
      <xdr:blipFill>
        <a:blip xmlns:r="http://schemas.openxmlformats.org/officeDocument/2006/relationships" r:embed="rId1" cstate="print"/>
        <a:srcRect/>
        <a:stretch>
          <a:fillRect/>
        </a:stretch>
      </xdr:blipFill>
      <xdr:spPr bwMode="auto">
        <a:xfrm>
          <a:off x="18564225"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599" name="Imagem 598" descr="pmrb_evandro">
          <a:extLst>
            <a:ext uri="{FF2B5EF4-FFF2-40B4-BE49-F238E27FC236}">
              <a16:creationId xmlns:a16="http://schemas.microsoft.com/office/drawing/2014/main" id="{2E5B04D4-2767-4CC8-AB7E-68FC9E4EC43E}"/>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00" name="Imagem 599" descr="pmrb_evandro">
          <a:extLst>
            <a:ext uri="{FF2B5EF4-FFF2-40B4-BE49-F238E27FC236}">
              <a16:creationId xmlns:a16="http://schemas.microsoft.com/office/drawing/2014/main" id="{512C0F38-1A7B-4CD3-8091-1344076273C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01" name="Imagem 600" descr="pmrb_evandro">
          <a:extLst>
            <a:ext uri="{FF2B5EF4-FFF2-40B4-BE49-F238E27FC236}">
              <a16:creationId xmlns:a16="http://schemas.microsoft.com/office/drawing/2014/main" id="{7634FAA4-A1B7-4211-B39A-D0E483BDFBC1}"/>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02" name="Imagem 601" descr="pmrb_evandro">
          <a:extLst>
            <a:ext uri="{FF2B5EF4-FFF2-40B4-BE49-F238E27FC236}">
              <a16:creationId xmlns:a16="http://schemas.microsoft.com/office/drawing/2014/main" id="{E62BC7C8-9A95-411E-94A3-7DBD491C187F}"/>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03" name="Imagem 602" descr="pmrb_evandro">
          <a:extLst>
            <a:ext uri="{FF2B5EF4-FFF2-40B4-BE49-F238E27FC236}">
              <a16:creationId xmlns:a16="http://schemas.microsoft.com/office/drawing/2014/main" id="{3758852E-6643-42DB-9DAA-FD093157E799}"/>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04" name="Imagem 603" descr="pmrb_evandro">
          <a:extLst>
            <a:ext uri="{FF2B5EF4-FFF2-40B4-BE49-F238E27FC236}">
              <a16:creationId xmlns:a16="http://schemas.microsoft.com/office/drawing/2014/main" id="{C955F3FC-E9C3-4B89-B06D-2C3398226163}"/>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05" name="Imagem 604" descr="pmrb_evandro">
          <a:extLst>
            <a:ext uri="{FF2B5EF4-FFF2-40B4-BE49-F238E27FC236}">
              <a16:creationId xmlns:a16="http://schemas.microsoft.com/office/drawing/2014/main" id="{CB242298-F467-4E90-90E0-C9592C5C2AED}"/>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06" name="Imagem 605" descr="pmrb_evandro">
          <a:extLst>
            <a:ext uri="{FF2B5EF4-FFF2-40B4-BE49-F238E27FC236}">
              <a16:creationId xmlns:a16="http://schemas.microsoft.com/office/drawing/2014/main" id="{94DEBC84-2968-41B6-AE39-57AFBE34420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1028700</xdr:colOff>
      <xdr:row>79</xdr:row>
      <xdr:rowOff>0</xdr:rowOff>
    </xdr:from>
    <xdr:ext cx="0" cy="469900"/>
    <xdr:pic>
      <xdr:nvPicPr>
        <xdr:cNvPr id="607" name="Imagem 606" descr="pmrb_evandro">
          <a:extLst>
            <a:ext uri="{FF2B5EF4-FFF2-40B4-BE49-F238E27FC236}">
              <a16:creationId xmlns:a16="http://schemas.microsoft.com/office/drawing/2014/main" id="{70C13C4A-3AE0-41BF-A42F-1BEEAD1F4E97}"/>
            </a:ext>
          </a:extLst>
        </xdr:cNvPr>
        <xdr:cNvPicPr/>
      </xdr:nvPicPr>
      <xdr:blipFill>
        <a:blip xmlns:r="http://schemas.openxmlformats.org/officeDocument/2006/relationships" r:embed="rId1" cstate="print"/>
        <a:srcRect/>
        <a:stretch>
          <a:fillRect/>
        </a:stretch>
      </xdr:blipFill>
      <xdr:spPr bwMode="auto">
        <a:xfrm>
          <a:off x="18564225"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08" name="Imagem 607" descr="pmrb_evandro">
          <a:extLst>
            <a:ext uri="{FF2B5EF4-FFF2-40B4-BE49-F238E27FC236}">
              <a16:creationId xmlns:a16="http://schemas.microsoft.com/office/drawing/2014/main" id="{47C167DA-DCF0-4E88-B0A5-C0FCB0803605}"/>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09" name="Imagem 608" descr="pmrb_evandro">
          <a:extLst>
            <a:ext uri="{FF2B5EF4-FFF2-40B4-BE49-F238E27FC236}">
              <a16:creationId xmlns:a16="http://schemas.microsoft.com/office/drawing/2014/main" id="{2F71B27D-D5E7-449C-BE94-13C9E4FB215A}"/>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10" name="Imagem 609" descr="pmrb_evandro">
          <a:extLst>
            <a:ext uri="{FF2B5EF4-FFF2-40B4-BE49-F238E27FC236}">
              <a16:creationId xmlns:a16="http://schemas.microsoft.com/office/drawing/2014/main" id="{48BFBFEE-D76C-40A7-9534-4C372FAD9530}"/>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11" name="Imagem 610" descr="pmrb_evandro">
          <a:extLst>
            <a:ext uri="{FF2B5EF4-FFF2-40B4-BE49-F238E27FC236}">
              <a16:creationId xmlns:a16="http://schemas.microsoft.com/office/drawing/2014/main" id="{EFF2EBD8-03F5-4763-931F-1ABFCE33ACF5}"/>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79</xdr:row>
      <xdr:rowOff>0</xdr:rowOff>
    </xdr:from>
    <xdr:ext cx="0" cy="469900"/>
    <xdr:pic>
      <xdr:nvPicPr>
        <xdr:cNvPr id="612" name="Imagem 611" descr="pmrb_evandro">
          <a:extLst>
            <a:ext uri="{FF2B5EF4-FFF2-40B4-BE49-F238E27FC236}">
              <a16:creationId xmlns:a16="http://schemas.microsoft.com/office/drawing/2014/main" id="{F0E264E2-0961-4EB7-9FA6-90BB4303EF24}"/>
            </a:ext>
          </a:extLst>
        </xdr:cNvPr>
        <xdr:cNvPicPr/>
      </xdr:nvPicPr>
      <xdr:blipFill>
        <a:blip xmlns:r="http://schemas.openxmlformats.org/officeDocument/2006/relationships" r:embed="rId1" cstate="print"/>
        <a:srcRect/>
        <a:stretch>
          <a:fillRect/>
        </a:stretch>
      </xdr:blipFill>
      <xdr:spPr bwMode="auto">
        <a:xfrm>
          <a:off x="18516600" y="14211300"/>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13" name="Imagem 612" descr="pmrb_evandro">
          <a:extLst>
            <a:ext uri="{FF2B5EF4-FFF2-40B4-BE49-F238E27FC236}">
              <a16:creationId xmlns:a16="http://schemas.microsoft.com/office/drawing/2014/main" id="{E2496632-A18C-406E-AA60-BA5D99A5454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14" name="Imagem 613" descr="pmrb_evandro">
          <a:extLst>
            <a:ext uri="{FF2B5EF4-FFF2-40B4-BE49-F238E27FC236}">
              <a16:creationId xmlns:a16="http://schemas.microsoft.com/office/drawing/2014/main" id="{FFD5FF68-78C8-4D13-8F9E-88FE808FEAA8}"/>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15" name="Imagem 614" descr="pmrb_evandro">
          <a:extLst>
            <a:ext uri="{FF2B5EF4-FFF2-40B4-BE49-F238E27FC236}">
              <a16:creationId xmlns:a16="http://schemas.microsoft.com/office/drawing/2014/main" id="{859A018D-6224-4741-B28A-3AEF6C82D6F8}"/>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16" name="Imagem 615" descr="pmrb_evandro">
          <a:extLst>
            <a:ext uri="{FF2B5EF4-FFF2-40B4-BE49-F238E27FC236}">
              <a16:creationId xmlns:a16="http://schemas.microsoft.com/office/drawing/2014/main" id="{B5139C39-83F1-444B-AC9F-EDFA323EA682}"/>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17" name="Imagem 616" descr="pmrb_evandro">
          <a:extLst>
            <a:ext uri="{FF2B5EF4-FFF2-40B4-BE49-F238E27FC236}">
              <a16:creationId xmlns:a16="http://schemas.microsoft.com/office/drawing/2014/main" id="{ADEF4A22-D268-458F-B7B1-05540188C07C}"/>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18" name="Imagem 617" descr="pmrb_evandro">
          <a:extLst>
            <a:ext uri="{FF2B5EF4-FFF2-40B4-BE49-F238E27FC236}">
              <a16:creationId xmlns:a16="http://schemas.microsoft.com/office/drawing/2014/main" id="{F035D8D6-4C10-4079-8394-0A6DC9987D4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1093134</xdr:colOff>
      <xdr:row>97</xdr:row>
      <xdr:rowOff>0</xdr:rowOff>
    </xdr:from>
    <xdr:ext cx="0" cy="469900"/>
    <xdr:pic>
      <xdr:nvPicPr>
        <xdr:cNvPr id="619" name="Imagem 618" descr="pmrb_evandro">
          <a:extLst>
            <a:ext uri="{FF2B5EF4-FFF2-40B4-BE49-F238E27FC236}">
              <a16:creationId xmlns:a16="http://schemas.microsoft.com/office/drawing/2014/main" id="{90A86A42-5949-43E8-B1E1-1EA3D0D30067}"/>
            </a:ext>
          </a:extLst>
        </xdr:cNvPr>
        <xdr:cNvPicPr/>
      </xdr:nvPicPr>
      <xdr:blipFill>
        <a:blip xmlns:r="http://schemas.openxmlformats.org/officeDocument/2006/relationships" r:embed="rId1" cstate="print"/>
        <a:srcRect/>
        <a:stretch>
          <a:fillRect/>
        </a:stretch>
      </xdr:blipFill>
      <xdr:spPr bwMode="auto">
        <a:xfrm>
          <a:off x="18628659"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20" name="Imagem 619" descr="pmrb_evandro">
          <a:extLst>
            <a:ext uri="{FF2B5EF4-FFF2-40B4-BE49-F238E27FC236}">
              <a16:creationId xmlns:a16="http://schemas.microsoft.com/office/drawing/2014/main" id="{F6D3AA24-0C26-4BDC-8586-4DC52C583DC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21" name="Imagem 620" descr="pmrb_evandro">
          <a:extLst>
            <a:ext uri="{FF2B5EF4-FFF2-40B4-BE49-F238E27FC236}">
              <a16:creationId xmlns:a16="http://schemas.microsoft.com/office/drawing/2014/main" id="{03EFDB0E-1173-4AAE-92DC-E352EB69C039}"/>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22" name="Imagem 621" descr="pmrb_evandro">
          <a:extLst>
            <a:ext uri="{FF2B5EF4-FFF2-40B4-BE49-F238E27FC236}">
              <a16:creationId xmlns:a16="http://schemas.microsoft.com/office/drawing/2014/main" id="{1C560C71-46B1-4E4D-A6A1-0D3E9C44A729}"/>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23" name="Imagem 622" descr="pmrb_evandro">
          <a:extLst>
            <a:ext uri="{FF2B5EF4-FFF2-40B4-BE49-F238E27FC236}">
              <a16:creationId xmlns:a16="http://schemas.microsoft.com/office/drawing/2014/main" id="{1C5D909A-D6D9-4EBE-BF2C-F344D9EF3CE9}"/>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990600</xdr:colOff>
      <xdr:row>97</xdr:row>
      <xdr:rowOff>0</xdr:rowOff>
    </xdr:from>
    <xdr:ext cx="0" cy="469900"/>
    <xdr:pic>
      <xdr:nvPicPr>
        <xdr:cNvPr id="624" name="Imagem 623" descr="pmrb_evandro">
          <a:extLst>
            <a:ext uri="{FF2B5EF4-FFF2-40B4-BE49-F238E27FC236}">
              <a16:creationId xmlns:a16="http://schemas.microsoft.com/office/drawing/2014/main" id="{D260408C-9F4D-4D04-9284-05561592F6DF}"/>
            </a:ext>
          </a:extLst>
        </xdr:cNvPr>
        <xdr:cNvPicPr/>
      </xdr:nvPicPr>
      <xdr:blipFill>
        <a:blip xmlns:r="http://schemas.openxmlformats.org/officeDocument/2006/relationships" r:embed="rId1" cstate="print"/>
        <a:srcRect/>
        <a:stretch>
          <a:fillRect/>
        </a:stretch>
      </xdr:blipFill>
      <xdr:spPr bwMode="auto">
        <a:xfrm>
          <a:off x="18526125"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25" name="Imagem 624" descr="pmrb_evandro">
          <a:extLst>
            <a:ext uri="{FF2B5EF4-FFF2-40B4-BE49-F238E27FC236}">
              <a16:creationId xmlns:a16="http://schemas.microsoft.com/office/drawing/2014/main" id="{49B4031D-88DF-4E0B-8807-926BBE0D0A0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26" name="Imagem 625" descr="pmrb_evandro">
          <a:extLst>
            <a:ext uri="{FF2B5EF4-FFF2-40B4-BE49-F238E27FC236}">
              <a16:creationId xmlns:a16="http://schemas.microsoft.com/office/drawing/2014/main" id="{298CEDFE-DB89-4880-8ED9-5F09D5D42A06}"/>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1028700</xdr:colOff>
      <xdr:row>97</xdr:row>
      <xdr:rowOff>0</xdr:rowOff>
    </xdr:from>
    <xdr:ext cx="0" cy="469900"/>
    <xdr:pic>
      <xdr:nvPicPr>
        <xdr:cNvPr id="627" name="Imagem 626" descr="pmrb_evandro">
          <a:extLst>
            <a:ext uri="{FF2B5EF4-FFF2-40B4-BE49-F238E27FC236}">
              <a16:creationId xmlns:a16="http://schemas.microsoft.com/office/drawing/2014/main" id="{261FB6E5-8A77-4F3B-A926-7CB0FE39D55B}"/>
            </a:ext>
          </a:extLst>
        </xdr:cNvPr>
        <xdr:cNvPicPr/>
      </xdr:nvPicPr>
      <xdr:blipFill>
        <a:blip xmlns:r="http://schemas.openxmlformats.org/officeDocument/2006/relationships" r:embed="rId1" cstate="print"/>
        <a:srcRect/>
        <a:stretch>
          <a:fillRect/>
        </a:stretch>
      </xdr:blipFill>
      <xdr:spPr bwMode="auto">
        <a:xfrm>
          <a:off x="18564225"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28" name="Imagem 627" descr="pmrb_evandro">
          <a:extLst>
            <a:ext uri="{FF2B5EF4-FFF2-40B4-BE49-F238E27FC236}">
              <a16:creationId xmlns:a16="http://schemas.microsoft.com/office/drawing/2014/main" id="{31438979-4FBB-4750-8255-4CAB7ED57395}"/>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29" name="Imagem 628" descr="pmrb_evandro">
          <a:extLst>
            <a:ext uri="{FF2B5EF4-FFF2-40B4-BE49-F238E27FC236}">
              <a16:creationId xmlns:a16="http://schemas.microsoft.com/office/drawing/2014/main" id="{4DA8F297-2283-43D3-AFFC-0031A2FD0F0C}"/>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30" name="Imagem 629" descr="pmrb_evandro">
          <a:extLst>
            <a:ext uri="{FF2B5EF4-FFF2-40B4-BE49-F238E27FC236}">
              <a16:creationId xmlns:a16="http://schemas.microsoft.com/office/drawing/2014/main" id="{741CBE7D-DDAD-47DD-97BC-50FF4C1C1829}"/>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31" name="Imagem 630" descr="pmrb_evandro">
          <a:extLst>
            <a:ext uri="{FF2B5EF4-FFF2-40B4-BE49-F238E27FC236}">
              <a16:creationId xmlns:a16="http://schemas.microsoft.com/office/drawing/2014/main" id="{77D3A373-8072-4827-8DA0-286AFD7EAF3E}"/>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32" name="Imagem 631" descr="pmrb_evandro">
          <a:extLst>
            <a:ext uri="{FF2B5EF4-FFF2-40B4-BE49-F238E27FC236}">
              <a16:creationId xmlns:a16="http://schemas.microsoft.com/office/drawing/2014/main" id="{73E211AF-7DB3-4E9A-82AB-FCF75569F91E}"/>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33" name="Imagem 632" descr="pmrb_evandro">
          <a:extLst>
            <a:ext uri="{FF2B5EF4-FFF2-40B4-BE49-F238E27FC236}">
              <a16:creationId xmlns:a16="http://schemas.microsoft.com/office/drawing/2014/main" id="{4E7F6239-F970-4464-9F79-5C79C21456A7}"/>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34" name="Imagem 633" descr="pmrb_evandro">
          <a:extLst>
            <a:ext uri="{FF2B5EF4-FFF2-40B4-BE49-F238E27FC236}">
              <a16:creationId xmlns:a16="http://schemas.microsoft.com/office/drawing/2014/main" id="{C4FE7DF7-DED7-4C9C-927E-14CEC01E4A20}"/>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oneCellAnchor>
    <xdr:from>
      <xdr:col>25</xdr:col>
      <xdr:colOff>981075</xdr:colOff>
      <xdr:row>97</xdr:row>
      <xdr:rowOff>0</xdr:rowOff>
    </xdr:from>
    <xdr:ext cx="0" cy="469900"/>
    <xdr:pic>
      <xdr:nvPicPr>
        <xdr:cNvPr id="635" name="Imagem 634" descr="pmrb_evandro">
          <a:extLst>
            <a:ext uri="{FF2B5EF4-FFF2-40B4-BE49-F238E27FC236}">
              <a16:creationId xmlns:a16="http://schemas.microsoft.com/office/drawing/2014/main" id="{8E428F90-8DB2-41A6-A633-B8ECF9E19D77}"/>
            </a:ext>
          </a:extLst>
        </xdr:cNvPr>
        <xdr:cNvPicPr/>
      </xdr:nvPicPr>
      <xdr:blipFill>
        <a:blip xmlns:r="http://schemas.openxmlformats.org/officeDocument/2006/relationships" r:embed="rId1" cstate="print"/>
        <a:srcRect/>
        <a:stretch>
          <a:fillRect/>
        </a:stretch>
      </xdr:blipFill>
      <xdr:spPr bwMode="auto">
        <a:xfrm>
          <a:off x="18516600" y="17611725"/>
          <a:ext cx="0" cy="4699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297"/>
  <sheetViews>
    <sheetView tabSelected="1" zoomScale="85" zoomScaleNormal="85" workbookViewId="0">
      <selection activeCell="B22" sqref="B22:B30"/>
    </sheetView>
  </sheetViews>
  <sheetFormatPr defaultColWidth="9.140625" defaultRowHeight="15" x14ac:dyDescent="0.25"/>
  <cols>
    <col min="1" max="1" width="6.85546875" style="6" customWidth="1"/>
    <col min="2" max="2" width="19.7109375" style="6" customWidth="1"/>
    <col min="3" max="3" width="16.42578125" style="6" bestFit="1" customWidth="1"/>
    <col min="4" max="4" width="20.140625" style="6" customWidth="1"/>
    <col min="5" max="5" width="12.7109375" style="6" customWidth="1"/>
    <col min="6" max="6" width="53.140625" style="697" customWidth="1"/>
    <col min="7" max="7" width="16.85546875" style="6" customWidth="1"/>
    <col min="8" max="8" width="15.28515625" style="6" customWidth="1"/>
    <col min="9" max="9" width="34.28515625" style="6" bestFit="1" customWidth="1"/>
    <col min="10" max="10" width="12" style="6" customWidth="1"/>
    <col min="11" max="11" width="11" style="6" bestFit="1" customWidth="1"/>
    <col min="12" max="12" width="26.7109375" style="6" bestFit="1" customWidth="1"/>
    <col min="13" max="13" width="29.42578125" style="6" bestFit="1" customWidth="1"/>
    <col min="14" max="14" width="44.85546875" style="6" bestFit="1" customWidth="1"/>
    <col min="15" max="15" width="36.5703125" style="6" bestFit="1" customWidth="1"/>
    <col min="16" max="16" width="51.140625" style="6" bestFit="1" customWidth="1"/>
    <col min="17" max="17" width="10.85546875" style="6" bestFit="1" customWidth="1"/>
    <col min="18" max="18" width="11.85546875" style="6" customWidth="1"/>
    <col min="19" max="19" width="11.7109375" style="6" customWidth="1"/>
    <col min="20" max="20" width="30.42578125" style="6" bestFit="1" customWidth="1"/>
    <col min="21" max="21" width="53.5703125" style="6" bestFit="1" customWidth="1"/>
    <col min="22" max="22" width="42.7109375" style="6" bestFit="1" customWidth="1"/>
    <col min="23" max="23" width="66.28515625" style="6" bestFit="1" customWidth="1"/>
    <col min="24" max="24" width="18.85546875" style="693" bestFit="1" customWidth="1"/>
    <col min="25" max="25" width="16" style="6" customWidth="1"/>
    <col min="26" max="26" width="80.85546875" style="6" bestFit="1" customWidth="1"/>
    <col min="27" max="27" width="33" style="6" bestFit="1" customWidth="1"/>
    <col min="28" max="28" width="20" style="6" bestFit="1" customWidth="1"/>
    <col min="29" max="29" width="31.7109375" style="6" bestFit="1" customWidth="1"/>
    <col min="30" max="30" width="19" style="6" bestFit="1" customWidth="1"/>
    <col min="31" max="31" width="22.140625" style="6" bestFit="1" customWidth="1"/>
    <col min="32" max="32" width="22.28515625" style="6" bestFit="1" customWidth="1"/>
    <col min="33" max="33" width="23.7109375" style="6" bestFit="1" customWidth="1"/>
    <col min="34" max="34" width="25.5703125" style="6" bestFit="1" customWidth="1"/>
    <col min="35" max="35" width="20.140625" style="693" bestFit="1" customWidth="1"/>
    <col min="36" max="36" width="21.7109375" style="693" bestFit="1" customWidth="1"/>
    <col min="37" max="37" width="26.42578125" style="694" bestFit="1" customWidth="1"/>
    <col min="38" max="38" width="34" style="6" bestFit="1" customWidth="1"/>
    <col min="39" max="39" width="13.7109375" style="6" bestFit="1" customWidth="1"/>
    <col min="40" max="40" width="16.85546875" style="6" bestFit="1" customWidth="1"/>
    <col min="41" max="41" width="31.7109375" style="6" bestFit="1" customWidth="1"/>
    <col min="42" max="42" width="45.140625" style="6" bestFit="1" customWidth="1"/>
    <col min="43" max="43" width="10.85546875" style="6" bestFit="1" customWidth="1"/>
    <col min="44" max="44" width="12.5703125" style="6" bestFit="1" customWidth="1"/>
    <col min="45" max="45" width="9.5703125" style="6" bestFit="1" customWidth="1"/>
    <col min="46" max="46" width="12.42578125" style="6" bestFit="1" customWidth="1"/>
    <col min="47" max="47" width="12.5703125" style="6" bestFit="1" customWidth="1"/>
    <col min="48" max="48" width="11.5703125" style="6" bestFit="1" customWidth="1"/>
    <col min="49" max="49" width="16" style="693" bestFit="1" customWidth="1"/>
    <col min="50" max="50" width="11.7109375" style="693" bestFit="1" customWidth="1"/>
    <col min="51" max="51" width="11.28515625" style="6" bestFit="1" customWidth="1"/>
    <col min="52" max="52" width="11.5703125" style="6" bestFit="1" customWidth="1"/>
    <col min="53" max="53" width="11.42578125" style="693" bestFit="1" customWidth="1"/>
    <col min="54" max="54" width="11.7109375" style="693" bestFit="1" customWidth="1"/>
    <col min="55" max="55" width="10.85546875" style="6" bestFit="1" customWidth="1"/>
    <col min="56" max="56" width="11.7109375" style="6" bestFit="1" customWidth="1"/>
    <col min="57" max="57" width="10" style="693" bestFit="1" customWidth="1"/>
    <col min="58" max="58" width="9.42578125" style="693" bestFit="1" customWidth="1"/>
    <col min="59" max="59" width="11.7109375" style="6" bestFit="1" customWidth="1"/>
    <col min="60" max="60" width="10" style="693" bestFit="1" customWidth="1"/>
    <col min="61" max="61" width="31.85546875" style="693" bestFit="1" customWidth="1"/>
    <col min="62" max="62" width="19.28515625" style="693" bestFit="1" customWidth="1"/>
    <col min="63" max="63" width="20.7109375" style="693" bestFit="1" customWidth="1"/>
    <col min="64" max="64" width="18.85546875" style="693" customWidth="1"/>
    <col min="65" max="65" width="7.85546875" style="6" customWidth="1"/>
    <col min="66" max="66" width="21.7109375" style="6" bestFit="1" customWidth="1"/>
    <col min="67" max="67" width="6.5703125" style="6" bestFit="1" customWidth="1"/>
    <col min="68" max="68" width="12.28515625" style="6" bestFit="1" customWidth="1"/>
    <col min="69" max="69" width="4.85546875" style="6" customWidth="1"/>
    <col min="70" max="70" width="5.42578125" style="6" customWidth="1"/>
    <col min="71" max="71" width="13.42578125" style="6" bestFit="1" customWidth="1"/>
    <col min="72" max="72" width="25.5703125" style="6" bestFit="1" customWidth="1"/>
    <col min="73" max="73" width="40.140625" style="693" bestFit="1" customWidth="1"/>
    <col min="74" max="74" width="45.7109375" style="693" bestFit="1" customWidth="1"/>
    <col min="75" max="75" width="6.5703125" style="6" bestFit="1" customWidth="1"/>
    <col min="76" max="76" width="9.28515625" style="6" bestFit="1" customWidth="1"/>
    <col min="77" max="77" width="8" style="6" bestFit="1" customWidth="1"/>
    <col min="78" max="78" width="16.7109375" style="6" customWidth="1"/>
    <col min="79" max="79" width="14.5703125" style="6" customWidth="1"/>
    <col min="80" max="80" width="22.140625" style="6" customWidth="1"/>
    <col min="81" max="81" width="18.28515625" style="6" customWidth="1"/>
    <col min="82" max="82" width="25.140625" style="6" customWidth="1"/>
    <col min="83" max="83" width="17.140625" style="6" bestFit="1" customWidth="1"/>
    <col min="84" max="16384" width="9.140625" style="6"/>
  </cols>
  <sheetData>
    <row r="1" spans="1:83" s="70" customFormat="1" x14ac:dyDescent="0.25">
      <c r="F1" s="71"/>
      <c r="X1" s="72"/>
      <c r="AI1" s="72"/>
      <c r="AJ1" s="72"/>
      <c r="AK1" s="73"/>
      <c r="AW1" s="72"/>
      <c r="AX1" s="72"/>
      <c r="BA1" s="72"/>
      <c r="BB1" s="72"/>
      <c r="BE1" s="72"/>
      <c r="BF1" s="72"/>
      <c r="BH1" s="72"/>
      <c r="BI1" s="72"/>
      <c r="BJ1" s="72"/>
      <c r="BK1" s="72"/>
      <c r="BL1" s="72"/>
      <c r="BU1" s="72"/>
      <c r="BV1" s="72"/>
    </row>
    <row r="2" spans="1:83" s="70" customFormat="1" x14ac:dyDescent="0.25">
      <c r="F2" s="71"/>
      <c r="X2" s="72"/>
      <c r="AI2" s="72"/>
      <c r="AJ2" s="72"/>
      <c r="AK2" s="73"/>
      <c r="AW2" s="72"/>
      <c r="AX2" s="72"/>
      <c r="BA2" s="72"/>
      <c r="BB2" s="72"/>
      <c r="BE2" s="72"/>
      <c r="BF2" s="72"/>
      <c r="BH2" s="72"/>
      <c r="BI2" s="72"/>
      <c r="BJ2" s="72"/>
      <c r="BK2" s="72"/>
      <c r="BL2" s="72"/>
      <c r="BU2" s="72"/>
      <c r="BV2" s="72"/>
    </row>
    <row r="3" spans="1:83" s="70" customFormat="1" x14ac:dyDescent="0.25">
      <c r="F3" s="71"/>
      <c r="X3" s="72"/>
      <c r="AI3" s="72"/>
      <c r="AJ3" s="72"/>
      <c r="AK3" s="73"/>
      <c r="AW3" s="72"/>
      <c r="AX3" s="72"/>
      <c r="BA3" s="72"/>
      <c r="BB3" s="72"/>
      <c r="BE3" s="72"/>
      <c r="BF3" s="72"/>
      <c r="BH3" s="72"/>
      <c r="BI3" s="72"/>
      <c r="BJ3" s="72"/>
      <c r="BK3" s="72"/>
      <c r="BL3" s="72"/>
      <c r="BU3" s="72"/>
      <c r="BV3" s="72"/>
    </row>
    <row r="4" spans="1:83" s="70" customFormat="1" x14ac:dyDescent="0.25">
      <c r="F4" s="71"/>
      <c r="X4" s="72"/>
      <c r="AI4" s="72"/>
      <c r="AJ4" s="72"/>
      <c r="AK4" s="73"/>
      <c r="AW4" s="72"/>
      <c r="AX4" s="72"/>
      <c r="BA4" s="72"/>
      <c r="BB4" s="72"/>
      <c r="BE4" s="72"/>
      <c r="BF4" s="72"/>
      <c r="BH4" s="72"/>
      <c r="BI4" s="72"/>
      <c r="BJ4" s="72"/>
      <c r="BK4" s="72"/>
      <c r="BL4" s="72"/>
      <c r="BU4" s="72"/>
      <c r="BV4" s="72"/>
    </row>
    <row r="5" spans="1:83" s="70" customFormat="1" x14ac:dyDescent="0.25">
      <c r="A5" s="70" t="s">
        <v>14</v>
      </c>
      <c r="F5" s="71"/>
      <c r="X5" s="72"/>
      <c r="AI5" s="72"/>
      <c r="AJ5" s="72"/>
      <c r="AK5" s="73"/>
      <c r="AW5" s="72"/>
      <c r="AX5" s="72"/>
      <c r="BA5" s="72"/>
      <c r="BB5" s="72"/>
      <c r="BE5" s="72"/>
      <c r="BF5" s="72"/>
      <c r="BH5" s="72"/>
      <c r="BI5" s="72"/>
      <c r="BJ5" s="72"/>
      <c r="BK5" s="72"/>
      <c r="BL5" s="72"/>
      <c r="BU5" s="72"/>
      <c r="BV5" s="72"/>
    </row>
    <row r="6" spans="1:83" s="70" customFormat="1" x14ac:dyDescent="0.25">
      <c r="B6" s="74"/>
      <c r="C6" s="74"/>
      <c r="D6" s="74"/>
      <c r="E6" s="74"/>
      <c r="F6" s="71"/>
      <c r="G6" s="74"/>
      <c r="H6" s="74"/>
      <c r="I6" s="74"/>
      <c r="J6" s="74"/>
      <c r="K6" s="74"/>
      <c r="L6" s="74"/>
      <c r="M6" s="74"/>
      <c r="N6" s="74"/>
      <c r="O6" s="74"/>
      <c r="P6" s="74"/>
      <c r="Q6" s="74"/>
      <c r="R6" s="74"/>
      <c r="S6" s="74"/>
      <c r="T6" s="74"/>
      <c r="U6" s="74"/>
      <c r="V6" s="74"/>
      <c r="W6" s="74"/>
      <c r="X6" s="75"/>
      <c r="Y6" s="74"/>
      <c r="Z6" s="74"/>
      <c r="AA6" s="74"/>
      <c r="AB6" s="74"/>
      <c r="AC6" s="74"/>
      <c r="AD6" s="74"/>
      <c r="AE6" s="74"/>
      <c r="AF6" s="74"/>
      <c r="AG6" s="74"/>
      <c r="AH6" s="74"/>
      <c r="AI6" s="75"/>
      <c r="AJ6" s="75"/>
      <c r="AK6" s="76"/>
      <c r="AL6" s="74"/>
      <c r="AM6" s="74"/>
      <c r="AN6" s="74"/>
      <c r="AO6" s="74"/>
      <c r="AP6" s="74"/>
      <c r="AQ6" s="74"/>
      <c r="AR6" s="74"/>
      <c r="AS6" s="74"/>
      <c r="AT6" s="74"/>
      <c r="AU6" s="74"/>
      <c r="AV6" s="74"/>
      <c r="AW6" s="75"/>
      <c r="AX6" s="75"/>
      <c r="AY6" s="74"/>
      <c r="AZ6" s="74"/>
      <c r="BA6" s="75"/>
      <c r="BB6" s="75"/>
      <c r="BC6" s="74"/>
      <c r="BD6" s="74"/>
      <c r="BE6" s="75"/>
      <c r="BF6" s="75"/>
      <c r="BG6" s="74"/>
      <c r="BH6" s="75"/>
      <c r="BI6" s="75"/>
      <c r="BJ6" s="75"/>
      <c r="BK6" s="75"/>
      <c r="BL6" s="75"/>
      <c r="BU6" s="72"/>
      <c r="BV6" s="72"/>
    </row>
    <row r="7" spans="1:83" s="70" customFormat="1" x14ac:dyDescent="0.25">
      <c r="A7" s="70" t="s">
        <v>177</v>
      </c>
      <c r="F7" s="71"/>
      <c r="X7" s="72"/>
      <c r="AI7" s="72"/>
      <c r="AJ7" s="72"/>
      <c r="AK7" s="73"/>
      <c r="AW7" s="72"/>
      <c r="AX7" s="72"/>
      <c r="BA7" s="72"/>
      <c r="BB7" s="72"/>
      <c r="BE7" s="72"/>
      <c r="BF7" s="72"/>
      <c r="BH7" s="72"/>
      <c r="BI7" s="72"/>
      <c r="BJ7" s="72"/>
      <c r="BK7" s="72"/>
      <c r="BL7" s="72"/>
      <c r="BU7" s="72"/>
      <c r="BV7" s="72"/>
    </row>
    <row r="8" spans="1:83" s="70" customFormat="1" x14ac:dyDescent="0.25">
      <c r="A8" s="70" t="s">
        <v>30</v>
      </c>
      <c r="F8" s="71"/>
      <c r="X8" s="72"/>
      <c r="AI8" s="72"/>
      <c r="AJ8" s="72"/>
      <c r="AK8" s="73"/>
      <c r="AW8" s="72"/>
      <c r="AX8" s="72"/>
      <c r="BA8" s="72"/>
      <c r="BB8" s="72"/>
      <c r="BE8" s="72"/>
      <c r="BF8" s="72"/>
      <c r="BH8" s="72"/>
      <c r="BI8" s="72"/>
      <c r="BJ8" s="77"/>
      <c r="BK8" s="77"/>
      <c r="BL8" s="77"/>
      <c r="BM8" s="71"/>
      <c r="BU8" s="72"/>
      <c r="BV8" s="72"/>
    </row>
    <row r="9" spans="1:83" s="70" customFormat="1" x14ac:dyDescent="0.25">
      <c r="A9" s="70" t="s">
        <v>976</v>
      </c>
      <c r="F9" s="71"/>
      <c r="G9" s="71"/>
      <c r="H9" s="71"/>
      <c r="I9" s="71"/>
      <c r="J9" s="71"/>
      <c r="K9" s="71"/>
      <c r="L9" s="71"/>
      <c r="M9" s="71"/>
      <c r="N9" s="71"/>
      <c r="O9" s="71"/>
      <c r="P9" s="71"/>
      <c r="Q9" s="71"/>
      <c r="R9" s="71"/>
      <c r="S9" s="71"/>
      <c r="T9" s="71"/>
      <c r="U9" s="71"/>
      <c r="V9" s="71"/>
      <c r="W9" s="71"/>
      <c r="X9" s="77"/>
      <c r="Y9" s="71"/>
      <c r="Z9" s="71"/>
      <c r="AA9" s="71"/>
      <c r="AB9" s="71"/>
      <c r="AC9" s="71"/>
      <c r="AD9" s="71"/>
      <c r="AE9" s="71"/>
      <c r="AF9" s="71"/>
      <c r="AG9" s="71"/>
      <c r="AH9" s="71"/>
      <c r="AI9" s="77"/>
      <c r="AJ9" s="77"/>
      <c r="AK9" s="78"/>
      <c r="AL9" s="71"/>
      <c r="AM9" s="71"/>
      <c r="AN9" s="71"/>
      <c r="AO9" s="71"/>
      <c r="AP9" s="71"/>
      <c r="AQ9" s="71"/>
      <c r="AR9" s="71"/>
      <c r="AS9" s="71"/>
      <c r="AT9" s="71"/>
      <c r="AU9" s="71"/>
      <c r="AV9" s="71"/>
      <c r="AW9" s="77"/>
      <c r="AX9" s="77"/>
      <c r="AY9" s="71"/>
      <c r="AZ9" s="71"/>
      <c r="BA9" s="77"/>
      <c r="BB9" s="77"/>
      <c r="BC9" s="71"/>
      <c r="BD9" s="71"/>
      <c r="BE9" s="77"/>
      <c r="BF9" s="77"/>
      <c r="BG9" s="71"/>
      <c r="BH9" s="77"/>
      <c r="BI9" s="77"/>
      <c r="BJ9" s="77"/>
      <c r="BK9" s="77"/>
      <c r="BL9" s="77"/>
      <c r="BM9" s="71"/>
      <c r="BU9" s="72"/>
      <c r="BV9" s="72"/>
    </row>
    <row r="10" spans="1:83" s="70" customFormat="1" ht="15.75" thickBot="1" x14ac:dyDescent="0.3">
      <c r="B10" s="74"/>
      <c r="C10" s="74"/>
      <c r="D10" s="74"/>
      <c r="E10" s="74"/>
      <c r="F10" s="71"/>
      <c r="G10" s="74"/>
      <c r="H10" s="74"/>
      <c r="I10" s="74"/>
      <c r="J10" s="74"/>
      <c r="K10" s="74"/>
      <c r="L10" s="74"/>
      <c r="M10" s="74"/>
      <c r="N10" s="74"/>
      <c r="O10" s="74"/>
      <c r="P10" s="74"/>
      <c r="Q10" s="74"/>
      <c r="R10" s="74"/>
      <c r="S10" s="74"/>
      <c r="T10" s="74"/>
      <c r="U10" s="74"/>
      <c r="V10" s="74"/>
      <c r="W10" s="74"/>
      <c r="X10" s="75"/>
      <c r="Y10" s="74"/>
      <c r="Z10" s="74"/>
      <c r="AA10" s="74"/>
      <c r="AB10" s="74"/>
      <c r="AC10" s="74"/>
      <c r="AD10" s="74"/>
      <c r="AE10" s="74"/>
      <c r="AF10" s="74"/>
      <c r="AG10" s="74"/>
      <c r="AH10" s="74"/>
      <c r="AI10" s="75"/>
      <c r="AJ10" s="75"/>
      <c r="AK10" s="76"/>
      <c r="AL10" s="74"/>
      <c r="AM10" s="74"/>
      <c r="AN10" s="74"/>
      <c r="AO10" s="74"/>
      <c r="AP10" s="74"/>
      <c r="AQ10" s="74"/>
      <c r="AR10" s="74"/>
      <c r="AS10" s="74"/>
      <c r="AT10" s="74"/>
      <c r="AU10" s="74"/>
      <c r="AV10" s="74"/>
      <c r="AW10" s="75"/>
      <c r="AX10" s="75"/>
      <c r="AY10" s="74"/>
      <c r="AZ10" s="74"/>
      <c r="BA10" s="75"/>
      <c r="BB10" s="75"/>
      <c r="BC10" s="74"/>
      <c r="BD10" s="74"/>
      <c r="BE10" s="75"/>
      <c r="BF10" s="75"/>
      <c r="BG10" s="74"/>
      <c r="BH10" s="75"/>
      <c r="BI10" s="75"/>
      <c r="BJ10" s="75"/>
      <c r="BK10" s="75"/>
      <c r="BL10" s="75"/>
      <c r="BM10" s="74"/>
      <c r="BU10" s="72"/>
      <c r="BV10" s="72"/>
    </row>
    <row r="11" spans="1:83" s="70" customFormat="1" ht="15.75" thickBot="1" x14ac:dyDescent="0.3">
      <c r="A11" s="70" t="s">
        <v>31</v>
      </c>
      <c r="E11" s="79" t="s">
        <v>178</v>
      </c>
      <c r="F11" s="80"/>
      <c r="G11" s="74"/>
      <c r="X11" s="72"/>
      <c r="AI11" s="72"/>
      <c r="AJ11" s="72"/>
      <c r="AK11" s="73"/>
      <c r="AW11" s="72"/>
      <c r="AX11" s="72"/>
      <c r="BA11" s="72"/>
      <c r="BB11" s="72"/>
      <c r="BE11" s="72"/>
      <c r="BF11" s="72"/>
      <c r="BH11" s="72"/>
      <c r="BI11" s="72"/>
      <c r="BJ11" s="72"/>
      <c r="BK11" s="72"/>
      <c r="BL11" s="72"/>
      <c r="BU11" s="72"/>
      <c r="BV11" s="72"/>
    </row>
    <row r="12" spans="1:83" s="70" customFormat="1" ht="15.75" thickBot="1" x14ac:dyDescent="0.3">
      <c r="A12" s="70" t="s">
        <v>32</v>
      </c>
      <c r="E12" s="81" t="s">
        <v>975</v>
      </c>
      <c r="F12" s="80"/>
      <c r="G12" s="82"/>
      <c r="X12" s="72"/>
      <c r="AI12" s="72"/>
      <c r="AJ12" s="72"/>
      <c r="AK12" s="73"/>
      <c r="AW12" s="72"/>
      <c r="AX12" s="72"/>
      <c r="BA12" s="72"/>
      <c r="BB12" s="72"/>
      <c r="BE12" s="72"/>
      <c r="BF12" s="72"/>
      <c r="BH12" s="72"/>
      <c r="BI12" s="72"/>
      <c r="BJ12" s="72"/>
      <c r="BK12" s="72"/>
      <c r="BL12" s="72"/>
      <c r="BU12" s="72"/>
      <c r="BV12" s="72"/>
    </row>
    <row r="13" spans="1:83" s="70" customFormat="1" x14ac:dyDescent="0.25">
      <c r="B13" s="74"/>
      <c r="C13" s="74"/>
      <c r="D13" s="74"/>
      <c r="E13" s="74"/>
      <c r="F13" s="71"/>
      <c r="G13" s="74"/>
      <c r="H13" s="74"/>
      <c r="I13" s="74"/>
      <c r="J13" s="74"/>
      <c r="K13" s="74"/>
      <c r="L13" s="74"/>
      <c r="M13" s="74"/>
      <c r="N13" s="74"/>
      <c r="O13" s="74"/>
      <c r="P13" s="74"/>
      <c r="Q13" s="74"/>
      <c r="R13" s="74"/>
      <c r="S13" s="74"/>
      <c r="T13" s="74"/>
      <c r="U13" s="74"/>
      <c r="V13" s="74"/>
      <c r="W13" s="74"/>
      <c r="X13" s="75"/>
      <c r="Y13" s="74"/>
      <c r="Z13" s="74"/>
      <c r="AA13" s="74"/>
      <c r="AB13" s="74"/>
      <c r="AC13" s="74"/>
      <c r="AD13" s="74"/>
      <c r="AE13" s="74"/>
      <c r="AF13" s="74"/>
      <c r="AG13" s="74"/>
      <c r="AH13" s="74"/>
      <c r="AI13" s="75"/>
      <c r="AJ13" s="75"/>
      <c r="AK13" s="76"/>
      <c r="AL13" s="74"/>
      <c r="AM13" s="74"/>
      <c r="AN13" s="74"/>
      <c r="AO13" s="74"/>
      <c r="AP13" s="74"/>
      <c r="AQ13" s="74"/>
      <c r="AR13" s="74"/>
      <c r="AS13" s="74"/>
      <c r="AT13" s="74"/>
      <c r="AU13" s="74"/>
      <c r="AV13" s="74"/>
      <c r="AW13" s="75"/>
      <c r="AX13" s="75"/>
      <c r="AY13" s="74"/>
      <c r="AZ13" s="74"/>
      <c r="BA13" s="75"/>
      <c r="BB13" s="75"/>
      <c r="BC13" s="74"/>
      <c r="BD13" s="74"/>
      <c r="BE13" s="75"/>
      <c r="BF13" s="75"/>
      <c r="BG13" s="74"/>
      <c r="BH13" s="75"/>
      <c r="BI13" s="75"/>
      <c r="BJ13" s="75"/>
      <c r="BK13" s="75"/>
      <c r="BL13" s="75"/>
      <c r="BU13" s="72"/>
      <c r="BV13" s="72"/>
    </row>
    <row r="14" spans="1:83" ht="15.75" thickBot="1" x14ac:dyDescent="0.3">
      <c r="A14" s="70" t="s">
        <v>977</v>
      </c>
      <c r="B14" s="2"/>
      <c r="C14" s="2"/>
      <c r="D14" s="2"/>
      <c r="E14" s="2"/>
      <c r="F14" s="3"/>
      <c r="G14" s="2"/>
      <c r="H14" s="2"/>
      <c r="I14" s="2"/>
      <c r="J14" s="2"/>
      <c r="K14" s="2"/>
      <c r="L14" s="2"/>
      <c r="M14" s="2"/>
      <c r="N14" s="2"/>
      <c r="O14" s="2"/>
      <c r="P14" s="2"/>
      <c r="Q14" s="2"/>
      <c r="R14" s="2"/>
      <c r="S14" s="2"/>
      <c r="T14" s="2"/>
      <c r="U14" s="2"/>
      <c r="V14" s="2"/>
      <c r="W14" s="2"/>
      <c r="X14" s="4"/>
      <c r="Y14" s="2"/>
      <c r="Z14" s="2"/>
      <c r="AA14" s="2"/>
      <c r="AB14" s="2"/>
      <c r="AC14" s="2"/>
      <c r="AD14" s="2"/>
      <c r="AE14" s="2"/>
      <c r="AF14" s="2"/>
      <c r="AG14" s="2"/>
      <c r="AH14" s="2"/>
      <c r="AI14" s="4"/>
      <c r="AJ14" s="4"/>
      <c r="AK14" s="5"/>
      <c r="AL14" s="2"/>
      <c r="AM14" s="2"/>
      <c r="AN14" s="2"/>
      <c r="AO14" s="2"/>
      <c r="AP14" s="2"/>
      <c r="AQ14" s="2"/>
      <c r="AR14" s="2"/>
      <c r="AS14" s="2"/>
      <c r="AT14" s="2"/>
      <c r="AU14" s="2"/>
      <c r="AV14" s="2"/>
      <c r="AW14" s="4"/>
      <c r="AX14" s="4"/>
      <c r="AY14" s="2"/>
      <c r="AZ14" s="2"/>
      <c r="BA14" s="4"/>
      <c r="BB14" s="4"/>
      <c r="BC14" s="2"/>
      <c r="BD14" s="2"/>
      <c r="BE14" s="4"/>
      <c r="BF14" s="4"/>
      <c r="BG14" s="2"/>
      <c r="BH14" s="4"/>
      <c r="BI14" s="4"/>
      <c r="BJ14" s="4"/>
      <c r="BK14" s="4"/>
      <c r="BL14" s="4"/>
      <c r="BM14" s="2"/>
      <c r="BN14" s="2"/>
      <c r="BO14" s="2"/>
      <c r="BP14" s="2"/>
      <c r="BQ14" s="2"/>
      <c r="BR14" s="2"/>
      <c r="BS14" s="2"/>
      <c r="BT14" s="2"/>
      <c r="BU14" s="4"/>
      <c r="BV14" s="4"/>
      <c r="BW14" s="2"/>
      <c r="BX14" s="2"/>
      <c r="BY14" s="2"/>
    </row>
    <row r="15" spans="1:83" ht="15.75" thickBot="1" x14ac:dyDescent="0.3">
      <c r="A15" s="83" t="s">
        <v>15</v>
      </c>
      <c r="B15" s="84" t="s">
        <v>174</v>
      </c>
      <c r="C15" s="85"/>
      <c r="D15" s="85"/>
      <c r="E15" s="85"/>
      <c r="F15" s="85"/>
      <c r="G15" s="85"/>
      <c r="H15" s="85"/>
      <c r="I15" s="85"/>
      <c r="J15" s="85"/>
      <c r="K15" s="85"/>
      <c r="L15" s="85"/>
      <c r="M15" s="85"/>
      <c r="N15" s="85"/>
      <c r="O15" s="85"/>
      <c r="P15" s="85"/>
      <c r="Q15" s="85"/>
      <c r="R15" s="85"/>
      <c r="S15" s="85"/>
      <c r="T15" s="85"/>
      <c r="U15" s="85"/>
      <c r="V15" s="85"/>
      <c r="W15" s="85"/>
      <c r="X15" s="86"/>
      <c r="Y15" s="87" t="s">
        <v>80</v>
      </c>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9"/>
      <c r="BM15" s="90" t="s">
        <v>81</v>
      </c>
      <c r="BN15" s="91"/>
      <c r="BO15" s="91"/>
      <c r="BP15" s="91"/>
      <c r="BQ15" s="91"/>
      <c r="BR15" s="91"/>
      <c r="BS15" s="91"/>
      <c r="BT15" s="91"/>
      <c r="BU15" s="91"/>
      <c r="BV15" s="91"/>
      <c r="BW15" s="91"/>
      <c r="BX15" s="91"/>
      <c r="BY15" s="92"/>
      <c r="BZ15" s="93" t="s">
        <v>88</v>
      </c>
      <c r="CA15" s="94"/>
      <c r="CB15" s="94"/>
      <c r="CC15" s="94"/>
      <c r="CD15" s="94"/>
      <c r="CE15" s="95"/>
    </row>
    <row r="16" spans="1:83" x14ac:dyDescent="0.25">
      <c r="A16" s="96"/>
      <c r="B16" s="97" t="s">
        <v>47</v>
      </c>
      <c r="C16" s="98"/>
      <c r="D16" s="98"/>
      <c r="E16" s="98"/>
      <c r="F16" s="98"/>
      <c r="G16" s="98"/>
      <c r="H16" s="99"/>
      <c r="I16" s="100" t="s">
        <v>37</v>
      </c>
      <c r="J16" s="101"/>
      <c r="K16" s="101"/>
      <c r="L16" s="102"/>
      <c r="M16" s="103" t="s">
        <v>44</v>
      </c>
      <c r="N16" s="104"/>
      <c r="O16" s="104"/>
      <c r="P16" s="105"/>
      <c r="Q16" s="97" t="s">
        <v>27</v>
      </c>
      <c r="R16" s="98"/>
      <c r="S16" s="98"/>
      <c r="T16" s="98"/>
      <c r="U16" s="98"/>
      <c r="V16" s="98"/>
      <c r="W16" s="98"/>
      <c r="X16" s="99"/>
      <c r="Y16" s="106"/>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8"/>
      <c r="BM16" s="8"/>
      <c r="BN16" s="9"/>
      <c r="BO16" s="9"/>
      <c r="BP16" s="9"/>
      <c r="BQ16" s="9"/>
      <c r="BR16" s="9"/>
      <c r="BS16" s="9"/>
      <c r="BT16" s="9"/>
      <c r="BU16" s="9"/>
      <c r="BV16" s="9"/>
      <c r="BW16" s="9"/>
      <c r="BX16" s="9"/>
      <c r="BY16" s="109"/>
      <c r="BZ16" s="110"/>
      <c r="CA16" s="111"/>
      <c r="CB16" s="111"/>
      <c r="CC16" s="111"/>
      <c r="CD16" s="111"/>
      <c r="CE16" s="112"/>
    </row>
    <row r="17" spans="1:83" ht="15.75" thickBot="1" x14ac:dyDescent="0.3">
      <c r="A17" s="96"/>
      <c r="B17" s="19"/>
      <c r="C17" s="20"/>
      <c r="D17" s="20"/>
      <c r="E17" s="20"/>
      <c r="F17" s="20"/>
      <c r="G17" s="20"/>
      <c r="H17" s="113"/>
      <c r="I17" s="13"/>
      <c r="J17" s="14"/>
      <c r="K17" s="14"/>
      <c r="L17" s="15"/>
      <c r="M17" s="16"/>
      <c r="N17" s="17"/>
      <c r="O17" s="17"/>
      <c r="P17" s="18"/>
      <c r="Q17" s="19"/>
      <c r="R17" s="20"/>
      <c r="S17" s="20"/>
      <c r="T17" s="20"/>
      <c r="U17" s="20"/>
      <c r="V17" s="20"/>
      <c r="W17" s="20"/>
      <c r="X17" s="113"/>
      <c r="Y17" s="114"/>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6"/>
      <c r="BM17" s="8"/>
      <c r="BN17" s="9"/>
      <c r="BO17" s="9"/>
      <c r="BP17" s="9"/>
      <c r="BQ17" s="9"/>
      <c r="BR17" s="9"/>
      <c r="BS17" s="9"/>
      <c r="BT17" s="9"/>
      <c r="BU17" s="9"/>
      <c r="BV17" s="9"/>
      <c r="BW17" s="9"/>
      <c r="BX17" s="9"/>
      <c r="BY17" s="109"/>
      <c r="BZ17" s="110"/>
      <c r="CA17" s="111"/>
      <c r="CB17" s="111"/>
      <c r="CC17" s="111"/>
      <c r="CD17" s="111"/>
      <c r="CE17" s="112"/>
    </row>
    <row r="18" spans="1:83" x14ac:dyDescent="0.25">
      <c r="A18" s="96"/>
      <c r="B18" s="19"/>
      <c r="C18" s="20"/>
      <c r="D18" s="20"/>
      <c r="E18" s="20"/>
      <c r="F18" s="20"/>
      <c r="G18" s="20"/>
      <c r="H18" s="113"/>
      <c r="I18" s="13"/>
      <c r="J18" s="14"/>
      <c r="K18" s="14"/>
      <c r="L18" s="15"/>
      <c r="M18" s="16"/>
      <c r="N18" s="17"/>
      <c r="O18" s="17"/>
      <c r="P18" s="18"/>
      <c r="Q18" s="19"/>
      <c r="R18" s="20"/>
      <c r="S18" s="20"/>
      <c r="T18" s="20"/>
      <c r="U18" s="20"/>
      <c r="V18" s="20"/>
      <c r="W18" s="20"/>
      <c r="X18" s="117"/>
      <c r="Y18" s="118" t="s">
        <v>74</v>
      </c>
      <c r="Z18" s="119"/>
      <c r="AA18" s="119"/>
      <c r="AB18" s="119"/>
      <c r="AC18" s="119"/>
      <c r="AD18" s="119"/>
      <c r="AE18" s="119"/>
      <c r="AF18" s="119"/>
      <c r="AG18" s="119"/>
      <c r="AH18" s="119"/>
      <c r="AI18" s="119"/>
      <c r="AJ18" s="119"/>
      <c r="AK18" s="120"/>
      <c r="AL18" s="121" t="s">
        <v>172</v>
      </c>
      <c r="AM18" s="122"/>
      <c r="AN18" s="122"/>
      <c r="AO18" s="122"/>
      <c r="AP18" s="122"/>
      <c r="AQ18" s="122"/>
      <c r="AR18" s="122"/>
      <c r="AS18" s="122"/>
      <c r="AT18" s="122"/>
      <c r="AU18" s="122"/>
      <c r="AV18" s="122"/>
      <c r="AW18" s="122"/>
      <c r="AX18" s="122"/>
      <c r="AY18" s="122"/>
      <c r="AZ18" s="122"/>
      <c r="BA18" s="122"/>
      <c r="BB18" s="123"/>
      <c r="BC18" s="121" t="s">
        <v>75</v>
      </c>
      <c r="BD18" s="122"/>
      <c r="BE18" s="122"/>
      <c r="BF18" s="122"/>
      <c r="BG18" s="122"/>
      <c r="BH18" s="124"/>
      <c r="BI18" s="7" t="s">
        <v>76</v>
      </c>
      <c r="BJ18" s="125" t="s">
        <v>77</v>
      </c>
      <c r="BK18" s="126"/>
      <c r="BL18" s="127"/>
      <c r="BM18" s="8" t="s">
        <v>1</v>
      </c>
      <c r="BN18" s="9" t="s">
        <v>16</v>
      </c>
      <c r="BO18" s="10" t="s">
        <v>20</v>
      </c>
      <c r="BP18" s="10"/>
      <c r="BQ18" s="10"/>
      <c r="BR18" s="10" t="s">
        <v>23</v>
      </c>
      <c r="BS18" s="10"/>
      <c r="BT18" s="9" t="s">
        <v>41</v>
      </c>
      <c r="BU18" s="11" t="s">
        <v>39</v>
      </c>
      <c r="BV18" s="11" t="s">
        <v>40</v>
      </c>
      <c r="BW18" s="10" t="s">
        <v>26</v>
      </c>
      <c r="BX18" s="10"/>
      <c r="BY18" s="12"/>
      <c r="BZ18" s="110"/>
      <c r="CA18" s="111"/>
      <c r="CB18" s="111"/>
      <c r="CC18" s="111"/>
      <c r="CD18" s="111"/>
      <c r="CE18" s="112"/>
    </row>
    <row r="19" spans="1:83" x14ac:dyDescent="0.25">
      <c r="A19" s="96"/>
      <c r="B19" s="19"/>
      <c r="C19" s="20"/>
      <c r="D19" s="20"/>
      <c r="E19" s="20"/>
      <c r="F19" s="20"/>
      <c r="G19" s="20"/>
      <c r="H19" s="113"/>
      <c r="I19" s="13" t="s">
        <v>35</v>
      </c>
      <c r="J19" s="14" t="s">
        <v>36</v>
      </c>
      <c r="K19" s="14"/>
      <c r="L19" s="15" t="s">
        <v>42</v>
      </c>
      <c r="M19" s="16" t="s">
        <v>43</v>
      </c>
      <c r="N19" s="17" t="s">
        <v>29</v>
      </c>
      <c r="O19" s="17" t="s">
        <v>45</v>
      </c>
      <c r="P19" s="18" t="s">
        <v>46</v>
      </c>
      <c r="Q19" s="19" t="s">
        <v>28</v>
      </c>
      <c r="R19" s="20" t="s">
        <v>36</v>
      </c>
      <c r="S19" s="20"/>
      <c r="T19" s="20" t="s">
        <v>51</v>
      </c>
      <c r="U19" s="20" t="s">
        <v>48</v>
      </c>
      <c r="V19" s="20" t="s">
        <v>50</v>
      </c>
      <c r="W19" s="20" t="s">
        <v>2</v>
      </c>
      <c r="X19" s="21" t="s">
        <v>49</v>
      </c>
      <c r="Y19" s="22" t="s">
        <v>52</v>
      </c>
      <c r="Z19" s="23" t="s">
        <v>3</v>
      </c>
      <c r="AA19" s="23" t="s">
        <v>53</v>
      </c>
      <c r="AB19" s="23" t="s">
        <v>8</v>
      </c>
      <c r="AC19" s="23" t="s">
        <v>54</v>
      </c>
      <c r="AD19" s="23" t="s">
        <v>55</v>
      </c>
      <c r="AE19" s="23" t="s">
        <v>10</v>
      </c>
      <c r="AF19" s="23" t="s">
        <v>4</v>
      </c>
      <c r="AG19" s="23" t="s">
        <v>5</v>
      </c>
      <c r="AH19" s="23" t="s">
        <v>56</v>
      </c>
      <c r="AI19" s="24" t="s">
        <v>57</v>
      </c>
      <c r="AJ19" s="24" t="s">
        <v>58</v>
      </c>
      <c r="AK19" s="25" t="s">
        <v>59</v>
      </c>
      <c r="AL19" s="26" t="s">
        <v>60</v>
      </c>
      <c r="AM19" s="27" t="s">
        <v>61</v>
      </c>
      <c r="AN19" s="27" t="s">
        <v>62</v>
      </c>
      <c r="AO19" s="27" t="s">
        <v>54</v>
      </c>
      <c r="AP19" s="27" t="s">
        <v>9</v>
      </c>
      <c r="AQ19" s="27" t="s">
        <v>64</v>
      </c>
      <c r="AR19" s="27"/>
      <c r="AS19" s="27" t="s">
        <v>65</v>
      </c>
      <c r="AT19" s="27"/>
      <c r="AU19" s="27" t="s">
        <v>68</v>
      </c>
      <c r="AV19" s="27"/>
      <c r="AW19" s="27"/>
      <c r="AX19" s="27"/>
      <c r="AY19" s="27" t="s">
        <v>69</v>
      </c>
      <c r="AZ19" s="27"/>
      <c r="BA19" s="27"/>
      <c r="BB19" s="28"/>
      <c r="BC19" s="26" t="s">
        <v>72</v>
      </c>
      <c r="BD19" s="27"/>
      <c r="BE19" s="27"/>
      <c r="BF19" s="27" t="s">
        <v>73</v>
      </c>
      <c r="BG19" s="27"/>
      <c r="BH19" s="29"/>
      <c r="BI19" s="30"/>
      <c r="BJ19" s="31" t="s">
        <v>34</v>
      </c>
      <c r="BK19" s="32"/>
      <c r="BL19" s="33"/>
      <c r="BM19" s="8"/>
      <c r="BN19" s="9"/>
      <c r="BO19" s="10"/>
      <c r="BP19" s="10"/>
      <c r="BQ19" s="10"/>
      <c r="BR19" s="10"/>
      <c r="BS19" s="10"/>
      <c r="BT19" s="9"/>
      <c r="BU19" s="11"/>
      <c r="BV19" s="11"/>
      <c r="BW19" s="10"/>
      <c r="BX19" s="10"/>
      <c r="BY19" s="12"/>
      <c r="BZ19" s="110"/>
      <c r="CA19" s="111"/>
      <c r="CB19" s="111"/>
      <c r="CC19" s="111"/>
      <c r="CD19" s="111"/>
      <c r="CE19" s="112"/>
    </row>
    <row r="20" spans="1:83" ht="60.75" thickBot="1" x14ac:dyDescent="0.3">
      <c r="A20" s="128"/>
      <c r="B20" s="34" t="s">
        <v>6</v>
      </c>
      <c r="C20" s="35" t="s">
        <v>7</v>
      </c>
      <c r="D20" s="35" t="s">
        <v>0</v>
      </c>
      <c r="E20" s="35" t="s">
        <v>1</v>
      </c>
      <c r="F20" s="35" t="s">
        <v>2</v>
      </c>
      <c r="G20" s="35" t="s">
        <v>896</v>
      </c>
      <c r="H20" s="36" t="s">
        <v>42</v>
      </c>
      <c r="I20" s="37"/>
      <c r="J20" s="38" t="s">
        <v>17</v>
      </c>
      <c r="K20" s="38" t="s">
        <v>18</v>
      </c>
      <c r="L20" s="39"/>
      <c r="M20" s="40"/>
      <c r="N20" s="41"/>
      <c r="O20" s="41"/>
      <c r="P20" s="42"/>
      <c r="Q20" s="43"/>
      <c r="R20" s="35" t="s">
        <v>17</v>
      </c>
      <c r="S20" s="35" t="s">
        <v>18</v>
      </c>
      <c r="T20" s="44"/>
      <c r="U20" s="44"/>
      <c r="V20" s="44"/>
      <c r="W20" s="44"/>
      <c r="X20" s="45"/>
      <c r="Y20" s="46"/>
      <c r="Z20" s="47"/>
      <c r="AA20" s="47"/>
      <c r="AB20" s="47"/>
      <c r="AC20" s="47"/>
      <c r="AD20" s="47"/>
      <c r="AE20" s="47"/>
      <c r="AF20" s="47"/>
      <c r="AG20" s="47"/>
      <c r="AH20" s="47"/>
      <c r="AI20" s="48"/>
      <c r="AJ20" s="48"/>
      <c r="AK20" s="49"/>
      <c r="AL20" s="50"/>
      <c r="AM20" s="51"/>
      <c r="AN20" s="51"/>
      <c r="AO20" s="51"/>
      <c r="AP20" s="51"/>
      <c r="AQ20" s="52" t="s">
        <v>63</v>
      </c>
      <c r="AR20" s="52" t="s">
        <v>10</v>
      </c>
      <c r="AS20" s="52" t="s">
        <v>11</v>
      </c>
      <c r="AT20" s="52" t="s">
        <v>10</v>
      </c>
      <c r="AU20" s="52" t="s">
        <v>66</v>
      </c>
      <c r="AV20" s="52" t="s">
        <v>67</v>
      </c>
      <c r="AW20" s="53" t="s">
        <v>12</v>
      </c>
      <c r="AX20" s="53" t="s">
        <v>13</v>
      </c>
      <c r="AY20" s="52" t="s">
        <v>66</v>
      </c>
      <c r="AZ20" s="52" t="s">
        <v>67</v>
      </c>
      <c r="BA20" s="53" t="s">
        <v>12</v>
      </c>
      <c r="BB20" s="54" t="s">
        <v>13</v>
      </c>
      <c r="BC20" s="55" t="s">
        <v>70</v>
      </c>
      <c r="BD20" s="52" t="s">
        <v>71</v>
      </c>
      <c r="BE20" s="53" t="s">
        <v>33</v>
      </c>
      <c r="BF20" s="53" t="s">
        <v>70</v>
      </c>
      <c r="BG20" s="52" t="s">
        <v>71</v>
      </c>
      <c r="BH20" s="56" t="s">
        <v>33</v>
      </c>
      <c r="BI20" s="57"/>
      <c r="BJ20" s="58" t="s">
        <v>38</v>
      </c>
      <c r="BK20" s="53" t="s">
        <v>78</v>
      </c>
      <c r="BL20" s="59" t="s">
        <v>79</v>
      </c>
      <c r="BM20" s="60"/>
      <c r="BN20" s="61"/>
      <c r="BO20" s="62" t="s">
        <v>17</v>
      </c>
      <c r="BP20" s="62" t="s">
        <v>18</v>
      </c>
      <c r="BQ20" s="62" t="s">
        <v>19</v>
      </c>
      <c r="BR20" s="62" t="s">
        <v>21</v>
      </c>
      <c r="BS20" s="63" t="s">
        <v>22</v>
      </c>
      <c r="BT20" s="61"/>
      <c r="BU20" s="64"/>
      <c r="BV20" s="64"/>
      <c r="BW20" s="62" t="s">
        <v>17</v>
      </c>
      <c r="BX20" s="62" t="s">
        <v>25</v>
      </c>
      <c r="BY20" s="65" t="s">
        <v>24</v>
      </c>
      <c r="BZ20" s="66" t="s">
        <v>82</v>
      </c>
      <c r="CA20" s="67" t="s">
        <v>83</v>
      </c>
      <c r="CB20" s="68" t="s">
        <v>84</v>
      </c>
      <c r="CC20" s="68" t="s">
        <v>85</v>
      </c>
      <c r="CD20" s="68" t="s">
        <v>86</v>
      </c>
      <c r="CE20" s="69" t="s">
        <v>87</v>
      </c>
    </row>
    <row r="21" spans="1:83" s="149" customFormat="1" ht="30.75" thickBot="1" x14ac:dyDescent="0.3">
      <c r="A21" s="129" t="s">
        <v>89</v>
      </c>
      <c r="B21" s="130" t="s">
        <v>90</v>
      </c>
      <c r="C21" s="131" t="s">
        <v>91</v>
      </c>
      <c r="D21" s="132" t="s">
        <v>92</v>
      </c>
      <c r="E21" s="131" t="s">
        <v>93</v>
      </c>
      <c r="F21" s="131" t="s">
        <v>94</v>
      </c>
      <c r="G21" s="131" t="s">
        <v>95</v>
      </c>
      <c r="H21" s="133" t="s">
        <v>96</v>
      </c>
      <c r="I21" s="134" t="s">
        <v>97</v>
      </c>
      <c r="J21" s="131" t="s">
        <v>98</v>
      </c>
      <c r="K21" s="131" t="s">
        <v>99</v>
      </c>
      <c r="L21" s="133" t="s">
        <v>100</v>
      </c>
      <c r="M21" s="130" t="s">
        <v>101</v>
      </c>
      <c r="N21" s="131" t="s">
        <v>102</v>
      </c>
      <c r="O21" s="131" t="s">
        <v>103</v>
      </c>
      <c r="P21" s="133" t="s">
        <v>104</v>
      </c>
      <c r="Q21" s="134" t="s">
        <v>105</v>
      </c>
      <c r="R21" s="131" t="s">
        <v>106</v>
      </c>
      <c r="S21" s="131" t="s">
        <v>107</v>
      </c>
      <c r="T21" s="131" t="s">
        <v>108</v>
      </c>
      <c r="U21" s="131" t="s">
        <v>109</v>
      </c>
      <c r="V21" s="131" t="s">
        <v>110</v>
      </c>
      <c r="W21" s="131" t="s">
        <v>111</v>
      </c>
      <c r="X21" s="135" t="s">
        <v>114</v>
      </c>
      <c r="Y21" s="130" t="s">
        <v>112</v>
      </c>
      <c r="Z21" s="131" t="s">
        <v>113</v>
      </c>
      <c r="AA21" s="131" t="s">
        <v>115</v>
      </c>
      <c r="AB21" s="131" t="s">
        <v>116</v>
      </c>
      <c r="AC21" s="131" t="s">
        <v>117</v>
      </c>
      <c r="AD21" s="131" t="s">
        <v>118</v>
      </c>
      <c r="AE21" s="131" t="s">
        <v>119</v>
      </c>
      <c r="AF21" s="131" t="s">
        <v>120</v>
      </c>
      <c r="AG21" s="131" t="s">
        <v>121</v>
      </c>
      <c r="AH21" s="131" t="s">
        <v>122</v>
      </c>
      <c r="AI21" s="136" t="s">
        <v>123</v>
      </c>
      <c r="AJ21" s="136" t="s">
        <v>124</v>
      </c>
      <c r="AK21" s="137" t="s">
        <v>125</v>
      </c>
      <c r="AL21" s="134" t="s">
        <v>126</v>
      </c>
      <c r="AM21" s="131" t="s">
        <v>127</v>
      </c>
      <c r="AN21" s="131" t="s">
        <v>128</v>
      </c>
      <c r="AO21" s="131" t="s">
        <v>129</v>
      </c>
      <c r="AP21" s="131" t="s">
        <v>130</v>
      </c>
      <c r="AQ21" s="131" t="s">
        <v>171</v>
      </c>
      <c r="AR21" s="131" t="s">
        <v>131</v>
      </c>
      <c r="AS21" s="131" t="s">
        <v>132</v>
      </c>
      <c r="AT21" s="131" t="s">
        <v>133</v>
      </c>
      <c r="AU21" s="131" t="s">
        <v>134</v>
      </c>
      <c r="AV21" s="131" t="s">
        <v>135</v>
      </c>
      <c r="AW21" s="136" t="s">
        <v>136</v>
      </c>
      <c r="AX21" s="136" t="s">
        <v>137</v>
      </c>
      <c r="AY21" s="131" t="s">
        <v>138</v>
      </c>
      <c r="AZ21" s="131" t="s">
        <v>139</v>
      </c>
      <c r="BA21" s="136" t="s">
        <v>140</v>
      </c>
      <c r="BB21" s="138" t="s">
        <v>167</v>
      </c>
      <c r="BC21" s="134" t="s">
        <v>141</v>
      </c>
      <c r="BD21" s="131" t="s">
        <v>142</v>
      </c>
      <c r="BE21" s="136" t="s">
        <v>143</v>
      </c>
      <c r="BF21" s="136" t="s">
        <v>144</v>
      </c>
      <c r="BG21" s="131" t="s">
        <v>145</v>
      </c>
      <c r="BH21" s="135" t="s">
        <v>146</v>
      </c>
      <c r="BI21" s="139" t="s">
        <v>168</v>
      </c>
      <c r="BJ21" s="140" t="s">
        <v>147</v>
      </c>
      <c r="BK21" s="136" t="s">
        <v>148</v>
      </c>
      <c r="BL21" s="141" t="s">
        <v>170</v>
      </c>
      <c r="BM21" s="142" t="s">
        <v>149</v>
      </c>
      <c r="BN21" s="143" t="s">
        <v>150</v>
      </c>
      <c r="BO21" s="143" t="s">
        <v>151</v>
      </c>
      <c r="BP21" s="143" t="s">
        <v>152</v>
      </c>
      <c r="BQ21" s="143" t="s">
        <v>153</v>
      </c>
      <c r="BR21" s="143" t="s">
        <v>154</v>
      </c>
      <c r="BS21" s="143" t="s">
        <v>155</v>
      </c>
      <c r="BT21" s="143" t="s">
        <v>156</v>
      </c>
      <c r="BU21" s="144" t="s">
        <v>157</v>
      </c>
      <c r="BV21" s="144" t="s">
        <v>158</v>
      </c>
      <c r="BW21" s="143" t="s">
        <v>159</v>
      </c>
      <c r="BX21" s="143" t="s">
        <v>160</v>
      </c>
      <c r="BY21" s="145" t="s">
        <v>161</v>
      </c>
      <c r="BZ21" s="146" t="s">
        <v>162</v>
      </c>
      <c r="CA21" s="147" t="s">
        <v>163</v>
      </c>
      <c r="CB21" s="147" t="s">
        <v>164</v>
      </c>
      <c r="CC21" s="147" t="s">
        <v>165</v>
      </c>
      <c r="CD21" s="147" t="s">
        <v>166</v>
      </c>
      <c r="CE21" s="148" t="s">
        <v>169</v>
      </c>
    </row>
    <row r="22" spans="1:83" x14ac:dyDescent="0.25">
      <c r="A22" s="150">
        <v>1</v>
      </c>
      <c r="B22" s="151" t="s">
        <v>377</v>
      </c>
      <c r="C22" s="152" t="s">
        <v>434</v>
      </c>
      <c r="D22" s="152" t="s">
        <v>477</v>
      </c>
      <c r="E22" s="152" t="s">
        <v>482</v>
      </c>
      <c r="F22" s="153" t="s">
        <v>331</v>
      </c>
      <c r="G22" s="154">
        <v>12447</v>
      </c>
      <c r="H22" s="155">
        <v>12486</v>
      </c>
      <c r="I22" s="156" t="s">
        <v>493</v>
      </c>
      <c r="J22" s="157">
        <v>43487</v>
      </c>
      <c r="K22" s="157">
        <v>43852</v>
      </c>
      <c r="L22" s="155">
        <v>12486</v>
      </c>
      <c r="M22" s="158"/>
      <c r="N22" s="159"/>
      <c r="O22" s="159"/>
      <c r="P22" s="160"/>
      <c r="Q22" s="161" t="s">
        <v>893</v>
      </c>
      <c r="R22" s="157">
        <v>43487</v>
      </c>
      <c r="S22" s="157">
        <v>43851</v>
      </c>
      <c r="T22" s="159" t="s">
        <v>894</v>
      </c>
      <c r="U22" s="162" t="s">
        <v>895</v>
      </c>
      <c r="V22" s="163" t="s">
        <v>496</v>
      </c>
      <c r="W22" s="163" t="s">
        <v>331</v>
      </c>
      <c r="X22" s="164">
        <v>268147.20000000001</v>
      </c>
      <c r="Y22" s="165" t="s">
        <v>181</v>
      </c>
      <c r="Z22" s="166" t="s">
        <v>182</v>
      </c>
      <c r="AA22" s="166" t="s">
        <v>183</v>
      </c>
      <c r="AB22" s="167">
        <v>43525</v>
      </c>
      <c r="AC22" s="168">
        <v>12505</v>
      </c>
      <c r="AD22" s="167">
        <v>43525</v>
      </c>
      <c r="AE22" s="167">
        <v>43891</v>
      </c>
      <c r="AF22" s="166" t="s">
        <v>557</v>
      </c>
      <c r="AG22" s="166" t="s">
        <v>565</v>
      </c>
      <c r="AH22" s="163"/>
      <c r="AI22" s="169"/>
      <c r="AJ22" s="169"/>
      <c r="AK22" s="170">
        <v>268147.20000000001</v>
      </c>
      <c r="AL22" s="171"/>
      <c r="AM22" s="172"/>
      <c r="AN22" s="172"/>
      <c r="AO22" s="173"/>
      <c r="AP22" s="172"/>
      <c r="AQ22" s="173"/>
      <c r="AR22" s="172"/>
      <c r="AS22" s="174"/>
      <c r="AT22" s="174"/>
      <c r="AU22" s="173"/>
      <c r="AV22" s="173"/>
      <c r="AW22" s="175"/>
      <c r="AX22" s="176"/>
      <c r="AY22" s="174"/>
      <c r="AZ22" s="174"/>
      <c r="BA22" s="177"/>
      <c r="BB22" s="178"/>
      <c r="BC22" s="173"/>
      <c r="BD22" s="176"/>
      <c r="BE22" s="176"/>
      <c r="BF22" s="177"/>
      <c r="BG22" s="174"/>
      <c r="BH22" s="179"/>
      <c r="BI22" s="180">
        <f>AK22</f>
        <v>268147.20000000001</v>
      </c>
      <c r="BJ22" s="181">
        <f>136022.9+23209.08</f>
        <v>159231.97999999998</v>
      </c>
      <c r="BK22" s="182">
        <f>31236.72+1672.06</f>
        <v>32908.78</v>
      </c>
      <c r="BL22" s="183">
        <f>BJ22+BJ23+BJ24+BJ25+BJ27+BK22</f>
        <v>1152311.05</v>
      </c>
      <c r="BM22" s="184"/>
      <c r="BN22" s="185"/>
      <c r="BO22" s="185"/>
      <c r="BP22" s="185"/>
      <c r="BQ22" s="185"/>
      <c r="BR22" s="185"/>
      <c r="BS22" s="185"/>
      <c r="BT22" s="185"/>
      <c r="BU22" s="186"/>
      <c r="BV22" s="186"/>
      <c r="BW22" s="185"/>
      <c r="BX22" s="185"/>
      <c r="BY22" s="187"/>
      <c r="BZ22" s="151" t="s">
        <v>780</v>
      </c>
      <c r="CA22" s="188">
        <v>13598</v>
      </c>
      <c r="CB22" s="152" t="s">
        <v>762</v>
      </c>
      <c r="CC22" s="152">
        <v>707238</v>
      </c>
      <c r="CD22" s="189" t="s">
        <v>763</v>
      </c>
      <c r="CE22" s="190">
        <v>713092</v>
      </c>
    </row>
    <row r="23" spans="1:83" x14ac:dyDescent="0.25">
      <c r="A23" s="191"/>
      <c r="B23" s="192"/>
      <c r="C23" s="193"/>
      <c r="D23" s="193"/>
      <c r="E23" s="193"/>
      <c r="F23" s="194"/>
      <c r="G23" s="195"/>
      <c r="H23" s="196"/>
      <c r="I23" s="197"/>
      <c r="J23" s="198"/>
      <c r="K23" s="198"/>
      <c r="L23" s="196"/>
      <c r="M23" s="199"/>
      <c r="N23" s="200"/>
      <c r="O23" s="200"/>
      <c r="P23" s="201"/>
      <c r="Q23" s="202"/>
      <c r="R23" s="198"/>
      <c r="S23" s="198"/>
      <c r="T23" s="200"/>
      <c r="U23" s="203"/>
      <c r="V23" s="204"/>
      <c r="W23" s="204"/>
      <c r="X23" s="205"/>
      <c r="Y23" s="206"/>
      <c r="Z23" s="207"/>
      <c r="AA23" s="207"/>
      <c r="AB23" s="208"/>
      <c r="AC23" s="209"/>
      <c r="AD23" s="208"/>
      <c r="AE23" s="208"/>
      <c r="AF23" s="207"/>
      <c r="AG23" s="207"/>
      <c r="AH23" s="204"/>
      <c r="AI23" s="210"/>
      <c r="AJ23" s="210"/>
      <c r="AK23" s="211"/>
      <c r="AL23" s="212" t="s">
        <v>578</v>
      </c>
      <c r="AM23" s="213" t="s">
        <v>579</v>
      </c>
      <c r="AN23" s="213">
        <v>43888</v>
      </c>
      <c r="AO23" s="214">
        <v>12749</v>
      </c>
      <c r="AP23" s="213" t="s">
        <v>580</v>
      </c>
      <c r="AQ23" s="215">
        <v>43892</v>
      </c>
      <c r="AR23" s="213">
        <v>44257</v>
      </c>
      <c r="AS23" s="216"/>
      <c r="AT23" s="216"/>
      <c r="AU23" s="217"/>
      <c r="AV23" s="217"/>
      <c r="AW23" s="218"/>
      <c r="AX23" s="219"/>
      <c r="AY23" s="216"/>
      <c r="AZ23" s="216"/>
      <c r="BA23" s="220"/>
      <c r="BB23" s="221"/>
      <c r="BC23" s="217"/>
      <c r="BD23" s="219"/>
      <c r="BE23" s="219"/>
      <c r="BF23" s="220"/>
      <c r="BG23" s="216"/>
      <c r="BH23" s="222"/>
      <c r="BI23" s="223"/>
      <c r="BJ23" s="224">
        <v>125879.96</v>
      </c>
      <c r="BK23" s="225"/>
      <c r="BL23" s="226"/>
      <c r="BM23" s="227"/>
      <c r="BN23" s="228"/>
      <c r="BO23" s="228"/>
      <c r="BP23" s="228"/>
      <c r="BQ23" s="228"/>
      <c r="BR23" s="228"/>
      <c r="BS23" s="228"/>
      <c r="BT23" s="228"/>
      <c r="BU23" s="229"/>
      <c r="BV23" s="229"/>
      <c r="BW23" s="228"/>
      <c r="BX23" s="228"/>
      <c r="BY23" s="230"/>
      <c r="BZ23" s="192"/>
      <c r="CA23" s="193"/>
      <c r="CB23" s="193"/>
      <c r="CC23" s="193"/>
      <c r="CD23" s="231"/>
      <c r="CE23" s="232"/>
    </row>
    <row r="24" spans="1:83" x14ac:dyDescent="0.25">
      <c r="A24" s="191"/>
      <c r="B24" s="192"/>
      <c r="C24" s="193"/>
      <c r="D24" s="193"/>
      <c r="E24" s="193"/>
      <c r="F24" s="194"/>
      <c r="G24" s="195"/>
      <c r="H24" s="196"/>
      <c r="I24" s="197"/>
      <c r="J24" s="198"/>
      <c r="K24" s="198"/>
      <c r="L24" s="196"/>
      <c r="M24" s="199"/>
      <c r="N24" s="200"/>
      <c r="O24" s="200"/>
      <c r="P24" s="201"/>
      <c r="Q24" s="202"/>
      <c r="R24" s="198"/>
      <c r="S24" s="198"/>
      <c r="T24" s="200"/>
      <c r="U24" s="203"/>
      <c r="V24" s="204"/>
      <c r="W24" s="204"/>
      <c r="X24" s="205"/>
      <c r="Y24" s="206"/>
      <c r="Z24" s="207"/>
      <c r="AA24" s="207"/>
      <c r="AB24" s="208"/>
      <c r="AC24" s="209"/>
      <c r="AD24" s="208"/>
      <c r="AE24" s="208"/>
      <c r="AF24" s="207"/>
      <c r="AG24" s="207"/>
      <c r="AH24" s="204"/>
      <c r="AI24" s="210"/>
      <c r="AJ24" s="210"/>
      <c r="AK24" s="211"/>
      <c r="AL24" s="212" t="s">
        <v>578</v>
      </c>
      <c r="AM24" s="213" t="s">
        <v>581</v>
      </c>
      <c r="AN24" s="213">
        <v>44251</v>
      </c>
      <c r="AO24" s="214">
        <v>12990</v>
      </c>
      <c r="AP24" s="213" t="s">
        <v>582</v>
      </c>
      <c r="AQ24" s="215">
        <v>44258</v>
      </c>
      <c r="AR24" s="213">
        <v>44622</v>
      </c>
      <c r="AS24" s="216"/>
      <c r="AT24" s="216"/>
      <c r="AU24" s="233"/>
      <c r="AV24" s="217"/>
      <c r="AW24" s="218"/>
      <c r="AX24" s="219"/>
      <c r="AY24" s="216"/>
      <c r="AZ24" s="216"/>
      <c r="BA24" s="220"/>
      <c r="BB24" s="221"/>
      <c r="BC24" s="217"/>
      <c r="BD24" s="219"/>
      <c r="BE24" s="219"/>
      <c r="BF24" s="220"/>
      <c r="BG24" s="216"/>
      <c r="BH24" s="222"/>
      <c r="BI24" s="223"/>
      <c r="BJ24" s="224">
        <f>17220.09+198401.81</f>
        <v>215621.9</v>
      </c>
      <c r="BK24" s="225"/>
      <c r="BL24" s="226"/>
      <c r="BM24" s="227"/>
      <c r="BN24" s="228"/>
      <c r="BO24" s="228"/>
      <c r="BP24" s="228"/>
      <c r="BQ24" s="228"/>
      <c r="BR24" s="228"/>
      <c r="BS24" s="228"/>
      <c r="BT24" s="228"/>
      <c r="BU24" s="229"/>
      <c r="BV24" s="229"/>
      <c r="BW24" s="228"/>
      <c r="BX24" s="228"/>
      <c r="BY24" s="230"/>
      <c r="BZ24" s="192"/>
      <c r="CA24" s="193"/>
      <c r="CB24" s="193"/>
      <c r="CC24" s="193"/>
      <c r="CD24" s="231"/>
      <c r="CE24" s="232"/>
    </row>
    <row r="25" spans="1:83" x14ac:dyDescent="0.25">
      <c r="A25" s="191"/>
      <c r="B25" s="192"/>
      <c r="C25" s="193"/>
      <c r="D25" s="193"/>
      <c r="E25" s="193"/>
      <c r="F25" s="194"/>
      <c r="G25" s="195"/>
      <c r="H25" s="196"/>
      <c r="I25" s="197"/>
      <c r="J25" s="198"/>
      <c r="K25" s="198"/>
      <c r="L25" s="196"/>
      <c r="M25" s="199"/>
      <c r="N25" s="200"/>
      <c r="O25" s="200"/>
      <c r="P25" s="201"/>
      <c r="Q25" s="202"/>
      <c r="R25" s="198"/>
      <c r="S25" s="198"/>
      <c r="T25" s="200"/>
      <c r="U25" s="203"/>
      <c r="V25" s="204"/>
      <c r="W25" s="204"/>
      <c r="X25" s="205"/>
      <c r="Y25" s="206"/>
      <c r="Z25" s="207"/>
      <c r="AA25" s="207"/>
      <c r="AB25" s="208"/>
      <c r="AC25" s="209"/>
      <c r="AD25" s="208"/>
      <c r="AE25" s="208"/>
      <c r="AF25" s="207"/>
      <c r="AG25" s="207"/>
      <c r="AH25" s="204"/>
      <c r="AI25" s="210"/>
      <c r="AJ25" s="210"/>
      <c r="AK25" s="211"/>
      <c r="AL25" s="212" t="s">
        <v>578</v>
      </c>
      <c r="AM25" s="213" t="s">
        <v>583</v>
      </c>
      <c r="AN25" s="213">
        <v>44614</v>
      </c>
      <c r="AO25" s="214">
        <v>13231</v>
      </c>
      <c r="AP25" s="213" t="s">
        <v>584</v>
      </c>
      <c r="AQ25" s="215">
        <v>44623</v>
      </c>
      <c r="AR25" s="213">
        <v>44987</v>
      </c>
      <c r="AS25" s="216"/>
      <c r="AT25" s="216"/>
      <c r="AU25" s="233"/>
      <c r="AV25" s="217"/>
      <c r="AW25" s="218"/>
      <c r="AX25" s="219"/>
      <c r="AY25" s="216"/>
      <c r="AZ25" s="216"/>
      <c r="BA25" s="220"/>
      <c r="BB25" s="221"/>
      <c r="BC25" s="217"/>
      <c r="BD25" s="219"/>
      <c r="BE25" s="219"/>
      <c r="BF25" s="220"/>
      <c r="BG25" s="216"/>
      <c r="BH25" s="222"/>
      <c r="BI25" s="223"/>
      <c r="BJ25" s="224">
        <f>23517.7+288510.9</f>
        <v>312028.60000000003</v>
      </c>
      <c r="BK25" s="225"/>
      <c r="BL25" s="226"/>
      <c r="BM25" s="227"/>
      <c r="BN25" s="228"/>
      <c r="BO25" s="228"/>
      <c r="BP25" s="228"/>
      <c r="BQ25" s="228"/>
      <c r="BR25" s="228"/>
      <c r="BS25" s="228"/>
      <c r="BT25" s="228"/>
      <c r="BU25" s="229"/>
      <c r="BV25" s="229"/>
      <c r="BW25" s="228"/>
      <c r="BX25" s="228"/>
      <c r="BY25" s="230"/>
      <c r="BZ25" s="192"/>
      <c r="CA25" s="193"/>
      <c r="CB25" s="193"/>
      <c r="CC25" s="193"/>
      <c r="CD25" s="231"/>
      <c r="CE25" s="232"/>
    </row>
    <row r="26" spans="1:83" x14ac:dyDescent="0.25">
      <c r="A26" s="191"/>
      <c r="B26" s="192"/>
      <c r="C26" s="193"/>
      <c r="D26" s="193"/>
      <c r="E26" s="193"/>
      <c r="F26" s="194"/>
      <c r="G26" s="195"/>
      <c r="H26" s="196"/>
      <c r="I26" s="197"/>
      <c r="J26" s="198"/>
      <c r="K26" s="198"/>
      <c r="L26" s="196"/>
      <c r="M26" s="199"/>
      <c r="N26" s="200"/>
      <c r="O26" s="200"/>
      <c r="P26" s="201"/>
      <c r="Q26" s="202"/>
      <c r="R26" s="198"/>
      <c r="S26" s="198"/>
      <c r="T26" s="200"/>
      <c r="U26" s="203"/>
      <c r="V26" s="204"/>
      <c r="W26" s="204"/>
      <c r="X26" s="205"/>
      <c r="Y26" s="206"/>
      <c r="Z26" s="207"/>
      <c r="AA26" s="207"/>
      <c r="AB26" s="208"/>
      <c r="AC26" s="209"/>
      <c r="AD26" s="208"/>
      <c r="AE26" s="208"/>
      <c r="AF26" s="207"/>
      <c r="AG26" s="207"/>
      <c r="AH26" s="204"/>
      <c r="AI26" s="210"/>
      <c r="AJ26" s="210"/>
      <c r="AK26" s="211"/>
      <c r="AL26" s="212" t="s">
        <v>578</v>
      </c>
      <c r="AM26" s="213" t="s">
        <v>585</v>
      </c>
      <c r="AN26" s="213">
        <v>44859</v>
      </c>
      <c r="AO26" s="214">
        <v>13399</v>
      </c>
      <c r="AP26" s="213" t="s">
        <v>584</v>
      </c>
      <c r="AQ26" s="215">
        <v>44623</v>
      </c>
      <c r="AR26" s="213">
        <v>44987</v>
      </c>
      <c r="AS26" s="216"/>
      <c r="AT26" s="216"/>
      <c r="AU26" s="233"/>
      <c r="AV26" s="217"/>
      <c r="AW26" s="218"/>
      <c r="AX26" s="219"/>
      <c r="AY26" s="216"/>
      <c r="AZ26" s="216"/>
      <c r="BA26" s="220"/>
      <c r="BB26" s="221"/>
      <c r="BC26" s="217"/>
      <c r="BD26" s="219"/>
      <c r="BE26" s="219"/>
      <c r="BF26" s="220"/>
      <c r="BG26" s="216"/>
      <c r="BH26" s="222"/>
      <c r="BI26" s="223"/>
      <c r="BJ26" s="224"/>
      <c r="BK26" s="225"/>
      <c r="BL26" s="226"/>
      <c r="BM26" s="227"/>
      <c r="BN26" s="228"/>
      <c r="BO26" s="228"/>
      <c r="BP26" s="228"/>
      <c r="BQ26" s="228"/>
      <c r="BR26" s="228"/>
      <c r="BS26" s="228"/>
      <c r="BT26" s="228"/>
      <c r="BU26" s="229"/>
      <c r="BV26" s="229"/>
      <c r="BW26" s="228"/>
      <c r="BX26" s="228"/>
      <c r="BY26" s="230"/>
      <c r="BZ26" s="192"/>
      <c r="CA26" s="193"/>
      <c r="CB26" s="193"/>
      <c r="CC26" s="193"/>
      <c r="CD26" s="231"/>
      <c r="CE26" s="232"/>
    </row>
    <row r="27" spans="1:83" x14ac:dyDescent="0.25">
      <c r="A27" s="191"/>
      <c r="B27" s="192"/>
      <c r="C27" s="193"/>
      <c r="D27" s="193"/>
      <c r="E27" s="193"/>
      <c r="F27" s="194"/>
      <c r="G27" s="195"/>
      <c r="H27" s="196"/>
      <c r="I27" s="197"/>
      <c r="J27" s="198"/>
      <c r="K27" s="198"/>
      <c r="L27" s="196"/>
      <c r="M27" s="199"/>
      <c r="N27" s="200"/>
      <c r="O27" s="200"/>
      <c r="P27" s="201"/>
      <c r="Q27" s="202"/>
      <c r="R27" s="198"/>
      <c r="S27" s="198"/>
      <c r="T27" s="200"/>
      <c r="U27" s="203"/>
      <c r="V27" s="204"/>
      <c r="W27" s="204"/>
      <c r="X27" s="205"/>
      <c r="Y27" s="206"/>
      <c r="Z27" s="207"/>
      <c r="AA27" s="207"/>
      <c r="AB27" s="208"/>
      <c r="AC27" s="209"/>
      <c r="AD27" s="208"/>
      <c r="AE27" s="208"/>
      <c r="AF27" s="207"/>
      <c r="AG27" s="207"/>
      <c r="AH27" s="204"/>
      <c r="AI27" s="210"/>
      <c r="AJ27" s="210"/>
      <c r="AK27" s="211"/>
      <c r="AL27" s="212" t="s">
        <v>578</v>
      </c>
      <c r="AM27" s="213" t="s">
        <v>586</v>
      </c>
      <c r="AN27" s="213">
        <v>44985</v>
      </c>
      <c r="AO27" s="214">
        <v>13485</v>
      </c>
      <c r="AP27" s="213" t="s">
        <v>587</v>
      </c>
      <c r="AQ27" s="215">
        <v>44988</v>
      </c>
      <c r="AR27" s="213">
        <v>45353</v>
      </c>
      <c r="AS27" s="216"/>
      <c r="AT27" s="216"/>
      <c r="AU27" s="233"/>
      <c r="AV27" s="217"/>
      <c r="AW27" s="218"/>
      <c r="AX27" s="219"/>
      <c r="AY27" s="216"/>
      <c r="AZ27" s="216"/>
      <c r="BA27" s="220"/>
      <c r="BB27" s="221"/>
      <c r="BC27" s="217"/>
      <c r="BD27" s="219"/>
      <c r="BE27" s="219"/>
      <c r="BF27" s="220"/>
      <c r="BG27" s="216"/>
      <c r="BH27" s="222"/>
      <c r="BI27" s="223"/>
      <c r="BJ27" s="224">
        <v>306639.83</v>
      </c>
      <c r="BK27" s="225"/>
      <c r="BL27" s="226"/>
      <c r="BM27" s="227"/>
      <c r="BN27" s="228"/>
      <c r="BO27" s="228"/>
      <c r="BP27" s="228"/>
      <c r="BQ27" s="228"/>
      <c r="BR27" s="228"/>
      <c r="BS27" s="228"/>
      <c r="BT27" s="228"/>
      <c r="BU27" s="229"/>
      <c r="BV27" s="229"/>
      <c r="BW27" s="228"/>
      <c r="BX27" s="228"/>
      <c r="BY27" s="230"/>
      <c r="BZ27" s="192"/>
      <c r="CA27" s="193"/>
      <c r="CB27" s="193"/>
      <c r="CC27" s="193"/>
      <c r="CD27" s="231"/>
      <c r="CE27" s="232"/>
    </row>
    <row r="28" spans="1:83" x14ac:dyDescent="0.25">
      <c r="A28" s="191"/>
      <c r="B28" s="192"/>
      <c r="C28" s="193"/>
      <c r="D28" s="193"/>
      <c r="E28" s="193"/>
      <c r="F28" s="194"/>
      <c r="G28" s="195"/>
      <c r="H28" s="196"/>
      <c r="I28" s="197"/>
      <c r="J28" s="198"/>
      <c r="K28" s="198"/>
      <c r="L28" s="196"/>
      <c r="M28" s="199"/>
      <c r="N28" s="200"/>
      <c r="O28" s="200"/>
      <c r="P28" s="201"/>
      <c r="Q28" s="202"/>
      <c r="R28" s="198"/>
      <c r="S28" s="198"/>
      <c r="T28" s="200"/>
      <c r="U28" s="203"/>
      <c r="V28" s="204"/>
      <c r="W28" s="204"/>
      <c r="X28" s="205"/>
      <c r="Y28" s="206"/>
      <c r="Z28" s="207"/>
      <c r="AA28" s="207"/>
      <c r="AB28" s="208"/>
      <c r="AC28" s="209"/>
      <c r="AD28" s="208"/>
      <c r="AE28" s="208"/>
      <c r="AF28" s="207"/>
      <c r="AG28" s="207"/>
      <c r="AH28" s="204"/>
      <c r="AI28" s="210"/>
      <c r="AJ28" s="210"/>
      <c r="AK28" s="211"/>
      <c r="AL28" s="212"/>
      <c r="AM28" s="213"/>
      <c r="AN28" s="213"/>
      <c r="AO28" s="214"/>
      <c r="AP28" s="213"/>
      <c r="AQ28" s="215"/>
      <c r="AR28" s="213"/>
      <c r="AS28" s="216"/>
      <c r="AT28" s="216"/>
      <c r="AU28" s="233"/>
      <c r="AV28" s="217"/>
      <c r="AW28" s="218"/>
      <c r="AX28" s="219"/>
      <c r="AY28" s="216"/>
      <c r="AZ28" s="216"/>
      <c r="BA28" s="220"/>
      <c r="BB28" s="221"/>
      <c r="BC28" s="217"/>
      <c r="BD28" s="219"/>
      <c r="BE28" s="219"/>
      <c r="BF28" s="220"/>
      <c r="BG28" s="216"/>
      <c r="BH28" s="222"/>
      <c r="BI28" s="223"/>
      <c r="BJ28" s="224"/>
      <c r="BK28" s="225"/>
      <c r="BL28" s="226"/>
      <c r="BM28" s="227"/>
      <c r="BN28" s="228"/>
      <c r="BO28" s="228"/>
      <c r="BP28" s="228"/>
      <c r="BQ28" s="228"/>
      <c r="BR28" s="228"/>
      <c r="BS28" s="228"/>
      <c r="BT28" s="228"/>
      <c r="BU28" s="229"/>
      <c r="BV28" s="229"/>
      <c r="BW28" s="228"/>
      <c r="BX28" s="228"/>
      <c r="BY28" s="230"/>
      <c r="BZ28" s="192"/>
      <c r="CA28" s="193"/>
      <c r="CB28" s="193"/>
      <c r="CC28" s="193"/>
      <c r="CD28" s="231"/>
      <c r="CE28" s="232"/>
    </row>
    <row r="29" spans="1:83" x14ac:dyDescent="0.25">
      <c r="A29" s="191"/>
      <c r="B29" s="192"/>
      <c r="C29" s="193"/>
      <c r="D29" s="193"/>
      <c r="E29" s="193"/>
      <c r="F29" s="194"/>
      <c r="G29" s="195"/>
      <c r="H29" s="196"/>
      <c r="I29" s="197"/>
      <c r="J29" s="198"/>
      <c r="K29" s="198"/>
      <c r="L29" s="196"/>
      <c r="M29" s="199"/>
      <c r="N29" s="200"/>
      <c r="O29" s="200"/>
      <c r="P29" s="201"/>
      <c r="Q29" s="202"/>
      <c r="R29" s="198"/>
      <c r="S29" s="198"/>
      <c r="T29" s="200"/>
      <c r="U29" s="203"/>
      <c r="V29" s="204"/>
      <c r="W29" s="204"/>
      <c r="X29" s="205"/>
      <c r="Y29" s="206"/>
      <c r="Z29" s="207"/>
      <c r="AA29" s="207"/>
      <c r="AB29" s="208"/>
      <c r="AC29" s="209"/>
      <c r="AD29" s="208"/>
      <c r="AE29" s="208"/>
      <c r="AF29" s="207"/>
      <c r="AG29" s="207"/>
      <c r="AH29" s="204"/>
      <c r="AI29" s="210"/>
      <c r="AJ29" s="210"/>
      <c r="AK29" s="211"/>
      <c r="AL29" s="212"/>
      <c r="AM29" s="213"/>
      <c r="AN29" s="213"/>
      <c r="AO29" s="214"/>
      <c r="AP29" s="213"/>
      <c r="AQ29" s="215"/>
      <c r="AR29" s="213"/>
      <c r="AS29" s="216"/>
      <c r="AT29" s="216"/>
      <c r="AU29" s="233"/>
      <c r="AV29" s="217"/>
      <c r="AW29" s="218"/>
      <c r="AX29" s="219"/>
      <c r="AY29" s="216"/>
      <c r="AZ29" s="216"/>
      <c r="BA29" s="220"/>
      <c r="BB29" s="221"/>
      <c r="BC29" s="217"/>
      <c r="BD29" s="219"/>
      <c r="BE29" s="219"/>
      <c r="BF29" s="220"/>
      <c r="BG29" s="216"/>
      <c r="BH29" s="222"/>
      <c r="BI29" s="223"/>
      <c r="BJ29" s="224"/>
      <c r="BK29" s="225"/>
      <c r="BL29" s="226"/>
      <c r="BM29" s="227"/>
      <c r="BN29" s="228"/>
      <c r="BO29" s="228"/>
      <c r="BP29" s="228"/>
      <c r="BQ29" s="228"/>
      <c r="BR29" s="228"/>
      <c r="BS29" s="228"/>
      <c r="BT29" s="228"/>
      <c r="BU29" s="229"/>
      <c r="BV29" s="229"/>
      <c r="BW29" s="228"/>
      <c r="BX29" s="228"/>
      <c r="BY29" s="230"/>
      <c r="BZ29" s="192"/>
      <c r="CA29" s="193"/>
      <c r="CB29" s="193"/>
      <c r="CC29" s="193"/>
      <c r="CD29" s="231"/>
      <c r="CE29" s="232"/>
    </row>
    <row r="30" spans="1:83" ht="15.75" thickBot="1" x14ac:dyDescent="0.3">
      <c r="A30" s="234"/>
      <c r="B30" s="235"/>
      <c r="C30" s="236"/>
      <c r="D30" s="236"/>
      <c r="E30" s="236"/>
      <c r="F30" s="237"/>
      <c r="G30" s="238"/>
      <c r="H30" s="239"/>
      <c r="I30" s="240"/>
      <c r="J30" s="241"/>
      <c r="K30" s="241"/>
      <c r="L30" s="239"/>
      <c r="M30" s="242"/>
      <c r="N30" s="243"/>
      <c r="O30" s="243"/>
      <c r="P30" s="244"/>
      <c r="Q30" s="245"/>
      <c r="R30" s="241"/>
      <c r="S30" s="241"/>
      <c r="T30" s="243"/>
      <c r="U30" s="246"/>
      <c r="V30" s="247"/>
      <c r="W30" s="247"/>
      <c r="X30" s="248"/>
      <c r="Y30" s="249"/>
      <c r="Z30" s="250"/>
      <c r="AA30" s="250"/>
      <c r="AB30" s="251"/>
      <c r="AC30" s="252"/>
      <c r="AD30" s="251"/>
      <c r="AE30" s="251"/>
      <c r="AF30" s="250"/>
      <c r="AG30" s="250"/>
      <c r="AH30" s="247"/>
      <c r="AI30" s="253"/>
      <c r="AJ30" s="253"/>
      <c r="AK30" s="254"/>
      <c r="AL30" s="255"/>
      <c r="AM30" s="256"/>
      <c r="AN30" s="256"/>
      <c r="AO30" s="257"/>
      <c r="AP30" s="256"/>
      <c r="AQ30" s="258"/>
      <c r="AR30" s="256"/>
      <c r="AS30" s="259"/>
      <c r="AT30" s="259"/>
      <c r="AU30" s="256"/>
      <c r="AV30" s="256"/>
      <c r="AW30" s="260"/>
      <c r="AX30" s="261"/>
      <c r="AY30" s="259"/>
      <c r="AZ30" s="259"/>
      <c r="BA30" s="262"/>
      <c r="BB30" s="263"/>
      <c r="BC30" s="256"/>
      <c r="BD30" s="256"/>
      <c r="BE30" s="264"/>
      <c r="BF30" s="262"/>
      <c r="BG30" s="259"/>
      <c r="BH30" s="265"/>
      <c r="BI30" s="266"/>
      <c r="BJ30" s="267"/>
      <c r="BK30" s="268"/>
      <c r="BL30" s="269"/>
      <c r="BM30" s="270"/>
      <c r="BN30" s="271"/>
      <c r="BO30" s="271"/>
      <c r="BP30" s="271"/>
      <c r="BQ30" s="271"/>
      <c r="BR30" s="271"/>
      <c r="BS30" s="271"/>
      <c r="BT30" s="271"/>
      <c r="BU30" s="272"/>
      <c r="BV30" s="272"/>
      <c r="BW30" s="271"/>
      <c r="BX30" s="271"/>
      <c r="BY30" s="273"/>
      <c r="BZ30" s="235"/>
      <c r="CA30" s="236"/>
      <c r="CB30" s="236"/>
      <c r="CC30" s="236"/>
      <c r="CD30" s="274"/>
      <c r="CE30" s="275"/>
    </row>
    <row r="31" spans="1:83" x14ac:dyDescent="0.25">
      <c r="A31" s="150">
        <v>2</v>
      </c>
      <c r="B31" s="151" t="s">
        <v>378</v>
      </c>
      <c r="C31" s="152" t="s">
        <v>435</v>
      </c>
      <c r="D31" s="152" t="s">
        <v>477</v>
      </c>
      <c r="E31" s="152" t="s">
        <v>482</v>
      </c>
      <c r="F31" s="153" t="s">
        <v>332</v>
      </c>
      <c r="G31" s="154">
        <v>12437</v>
      </c>
      <c r="H31" s="276">
        <v>12521</v>
      </c>
      <c r="I31" s="277" t="s">
        <v>485</v>
      </c>
      <c r="J31" s="157">
        <v>43546</v>
      </c>
      <c r="K31" s="157">
        <v>43912</v>
      </c>
      <c r="L31" s="155">
        <v>12521</v>
      </c>
      <c r="M31" s="158"/>
      <c r="N31" s="159"/>
      <c r="O31" s="159"/>
      <c r="P31" s="160"/>
      <c r="Q31" s="161" t="s">
        <v>485</v>
      </c>
      <c r="R31" s="157">
        <v>43546</v>
      </c>
      <c r="S31" s="157">
        <v>43912</v>
      </c>
      <c r="T31" s="159" t="s">
        <v>718</v>
      </c>
      <c r="U31" s="162" t="s">
        <v>719</v>
      </c>
      <c r="V31" s="163" t="s">
        <v>496</v>
      </c>
      <c r="W31" s="152" t="s">
        <v>332</v>
      </c>
      <c r="X31" s="164">
        <v>528229.62</v>
      </c>
      <c r="Y31" s="165" t="s">
        <v>184</v>
      </c>
      <c r="Z31" s="166" t="s">
        <v>185</v>
      </c>
      <c r="AA31" s="166" t="s">
        <v>186</v>
      </c>
      <c r="AB31" s="167">
        <v>43642</v>
      </c>
      <c r="AC31" s="168">
        <v>12589</v>
      </c>
      <c r="AD31" s="167">
        <v>43647</v>
      </c>
      <c r="AE31" s="167">
        <v>43830</v>
      </c>
      <c r="AF31" s="166" t="s">
        <v>558</v>
      </c>
      <c r="AG31" s="166" t="s">
        <v>565</v>
      </c>
      <c r="AH31" s="163"/>
      <c r="AI31" s="169"/>
      <c r="AJ31" s="169"/>
      <c r="AK31" s="170">
        <v>528229.62</v>
      </c>
      <c r="AL31" s="171"/>
      <c r="AM31" s="278"/>
      <c r="AN31" s="278"/>
      <c r="AO31" s="278"/>
      <c r="AP31" s="278"/>
      <c r="AQ31" s="278"/>
      <c r="AR31" s="278"/>
      <c r="AS31" s="174"/>
      <c r="AT31" s="174"/>
      <c r="AU31" s="278"/>
      <c r="AV31" s="278"/>
      <c r="AW31" s="175"/>
      <c r="AX31" s="176"/>
      <c r="AY31" s="174"/>
      <c r="AZ31" s="174"/>
      <c r="BA31" s="177"/>
      <c r="BB31" s="178"/>
      <c r="BC31" s="173"/>
      <c r="BD31" s="173"/>
      <c r="BE31" s="176"/>
      <c r="BF31" s="177"/>
      <c r="BG31" s="174"/>
      <c r="BH31" s="179"/>
      <c r="BI31" s="180">
        <f>AK31+AW34+AW35+AW39+AW41</f>
        <v>734297.42</v>
      </c>
      <c r="BJ31" s="181">
        <v>528229.62</v>
      </c>
      <c r="BK31" s="182">
        <f>122382.9+122382.9+122382.9+122382.9+122382.9+122382.9</f>
        <v>734297.4</v>
      </c>
      <c r="BL31" s="183">
        <f>SUM(BJ31+BJ35+BJ36+BJ37+BJ38+BJ39+BJ40+BJ42+BK31)</f>
        <v>6719099.0700000003</v>
      </c>
      <c r="BM31" s="184"/>
      <c r="BN31" s="279"/>
      <c r="BO31" s="185"/>
      <c r="BP31" s="279"/>
      <c r="BQ31" s="185"/>
      <c r="BR31" s="185"/>
      <c r="BS31" s="185"/>
      <c r="BT31" s="185"/>
      <c r="BU31" s="186"/>
      <c r="BV31" s="186"/>
      <c r="BW31" s="185"/>
      <c r="BX31" s="185"/>
      <c r="BY31" s="187"/>
      <c r="BZ31" s="151" t="s">
        <v>784</v>
      </c>
      <c r="CA31" s="280">
        <v>13610</v>
      </c>
      <c r="CB31" s="152" t="s">
        <v>785</v>
      </c>
      <c r="CC31" s="152">
        <v>713592</v>
      </c>
      <c r="CD31" s="189" t="s">
        <v>775</v>
      </c>
      <c r="CE31" s="281" t="s">
        <v>868</v>
      </c>
    </row>
    <row r="32" spans="1:83" x14ac:dyDescent="0.25">
      <c r="A32" s="191"/>
      <c r="B32" s="192"/>
      <c r="C32" s="193"/>
      <c r="D32" s="193"/>
      <c r="E32" s="193"/>
      <c r="F32" s="194"/>
      <c r="G32" s="195"/>
      <c r="H32" s="282"/>
      <c r="I32" s="283"/>
      <c r="J32" s="198"/>
      <c r="K32" s="198"/>
      <c r="L32" s="196"/>
      <c r="M32" s="199"/>
      <c r="N32" s="200"/>
      <c r="O32" s="200"/>
      <c r="P32" s="201"/>
      <c r="Q32" s="202"/>
      <c r="R32" s="198"/>
      <c r="S32" s="198"/>
      <c r="T32" s="200"/>
      <c r="U32" s="203"/>
      <c r="V32" s="204"/>
      <c r="W32" s="193"/>
      <c r="X32" s="205"/>
      <c r="Y32" s="206"/>
      <c r="Z32" s="207"/>
      <c r="AA32" s="207"/>
      <c r="AB32" s="208"/>
      <c r="AC32" s="209"/>
      <c r="AD32" s="208"/>
      <c r="AE32" s="208"/>
      <c r="AF32" s="207"/>
      <c r="AG32" s="207"/>
      <c r="AH32" s="204"/>
      <c r="AI32" s="210"/>
      <c r="AJ32" s="210"/>
      <c r="AK32" s="211"/>
      <c r="AL32" s="212" t="s">
        <v>578</v>
      </c>
      <c r="AM32" s="213" t="s">
        <v>579</v>
      </c>
      <c r="AN32" s="213">
        <v>43829</v>
      </c>
      <c r="AO32" s="284">
        <v>12713</v>
      </c>
      <c r="AP32" s="285" t="s">
        <v>588</v>
      </c>
      <c r="AQ32" s="213">
        <v>43831</v>
      </c>
      <c r="AR32" s="213">
        <v>44012</v>
      </c>
      <c r="AS32" s="216"/>
      <c r="AT32" s="216"/>
      <c r="AU32" s="285"/>
      <c r="AV32" s="285"/>
      <c r="AW32" s="218"/>
      <c r="AX32" s="219"/>
      <c r="AY32" s="216"/>
      <c r="AZ32" s="216"/>
      <c r="BA32" s="220"/>
      <c r="BB32" s="221"/>
      <c r="BC32" s="217"/>
      <c r="BD32" s="217"/>
      <c r="BE32" s="219"/>
      <c r="BF32" s="220"/>
      <c r="BG32" s="216"/>
      <c r="BH32" s="222"/>
      <c r="BI32" s="223"/>
      <c r="BJ32" s="224"/>
      <c r="BK32" s="225"/>
      <c r="BL32" s="226"/>
      <c r="BM32" s="227"/>
      <c r="BN32" s="228"/>
      <c r="BO32" s="228"/>
      <c r="BP32" s="228"/>
      <c r="BQ32" s="228"/>
      <c r="BR32" s="228"/>
      <c r="BS32" s="228"/>
      <c r="BT32" s="228"/>
      <c r="BU32" s="229"/>
      <c r="BV32" s="229"/>
      <c r="BW32" s="228"/>
      <c r="BX32" s="228"/>
      <c r="BY32" s="230"/>
      <c r="BZ32" s="192"/>
      <c r="CA32" s="286"/>
      <c r="CB32" s="193"/>
      <c r="CC32" s="193"/>
      <c r="CD32" s="231"/>
      <c r="CE32" s="287"/>
    </row>
    <row r="33" spans="1:83" x14ac:dyDescent="0.25">
      <c r="A33" s="191"/>
      <c r="B33" s="192"/>
      <c r="C33" s="193"/>
      <c r="D33" s="193"/>
      <c r="E33" s="193"/>
      <c r="F33" s="194"/>
      <c r="G33" s="195"/>
      <c r="H33" s="282"/>
      <c r="I33" s="283"/>
      <c r="J33" s="198"/>
      <c r="K33" s="198"/>
      <c r="L33" s="196"/>
      <c r="M33" s="199"/>
      <c r="N33" s="200"/>
      <c r="O33" s="200"/>
      <c r="P33" s="201"/>
      <c r="Q33" s="202"/>
      <c r="R33" s="198"/>
      <c r="S33" s="198"/>
      <c r="T33" s="200"/>
      <c r="U33" s="203"/>
      <c r="V33" s="204"/>
      <c r="W33" s="193"/>
      <c r="X33" s="205"/>
      <c r="Y33" s="206"/>
      <c r="Z33" s="207"/>
      <c r="AA33" s="207"/>
      <c r="AB33" s="208"/>
      <c r="AC33" s="209"/>
      <c r="AD33" s="208"/>
      <c r="AE33" s="208"/>
      <c r="AF33" s="207"/>
      <c r="AG33" s="207"/>
      <c r="AH33" s="204"/>
      <c r="AI33" s="210"/>
      <c r="AJ33" s="210"/>
      <c r="AK33" s="211"/>
      <c r="AL33" s="212" t="s">
        <v>578</v>
      </c>
      <c r="AM33" s="213" t="s">
        <v>581</v>
      </c>
      <c r="AN33" s="213">
        <v>44011</v>
      </c>
      <c r="AO33" s="284">
        <v>12831</v>
      </c>
      <c r="AP33" s="285" t="s">
        <v>589</v>
      </c>
      <c r="AQ33" s="213">
        <v>44013</v>
      </c>
      <c r="AR33" s="213">
        <v>44196</v>
      </c>
      <c r="AS33" s="216"/>
      <c r="AT33" s="216"/>
      <c r="AU33" s="285"/>
      <c r="AV33" s="285"/>
      <c r="AW33" s="218"/>
      <c r="AX33" s="219"/>
      <c r="AY33" s="216"/>
      <c r="AZ33" s="216"/>
      <c r="BA33" s="220"/>
      <c r="BB33" s="221"/>
      <c r="BC33" s="217"/>
      <c r="BD33" s="217"/>
      <c r="BE33" s="219"/>
      <c r="BF33" s="220"/>
      <c r="BG33" s="216"/>
      <c r="BH33" s="222"/>
      <c r="BI33" s="223"/>
      <c r="BJ33" s="224"/>
      <c r="BK33" s="225"/>
      <c r="BL33" s="226"/>
      <c r="BM33" s="227"/>
      <c r="BN33" s="228"/>
      <c r="BO33" s="228"/>
      <c r="BP33" s="228"/>
      <c r="BQ33" s="228"/>
      <c r="BR33" s="228"/>
      <c r="BS33" s="228"/>
      <c r="BT33" s="228"/>
      <c r="BU33" s="229"/>
      <c r="BV33" s="229"/>
      <c r="BW33" s="228"/>
      <c r="BX33" s="228"/>
      <c r="BY33" s="230"/>
      <c r="BZ33" s="192"/>
      <c r="CA33" s="286"/>
      <c r="CB33" s="193"/>
      <c r="CC33" s="193"/>
      <c r="CD33" s="231"/>
      <c r="CE33" s="287"/>
    </row>
    <row r="34" spans="1:83" x14ac:dyDescent="0.25">
      <c r="A34" s="191"/>
      <c r="B34" s="192"/>
      <c r="C34" s="193"/>
      <c r="D34" s="193"/>
      <c r="E34" s="193"/>
      <c r="F34" s="194"/>
      <c r="G34" s="195"/>
      <c r="H34" s="282"/>
      <c r="I34" s="283"/>
      <c r="J34" s="198"/>
      <c r="K34" s="198"/>
      <c r="L34" s="196"/>
      <c r="M34" s="199"/>
      <c r="N34" s="200"/>
      <c r="O34" s="200"/>
      <c r="P34" s="201"/>
      <c r="Q34" s="202"/>
      <c r="R34" s="198"/>
      <c r="S34" s="198"/>
      <c r="T34" s="200"/>
      <c r="U34" s="203"/>
      <c r="V34" s="204"/>
      <c r="W34" s="193"/>
      <c r="X34" s="205"/>
      <c r="Y34" s="206"/>
      <c r="Z34" s="207"/>
      <c r="AA34" s="207"/>
      <c r="AB34" s="208"/>
      <c r="AC34" s="209"/>
      <c r="AD34" s="208"/>
      <c r="AE34" s="208"/>
      <c r="AF34" s="207"/>
      <c r="AG34" s="207"/>
      <c r="AH34" s="204"/>
      <c r="AI34" s="210"/>
      <c r="AJ34" s="210"/>
      <c r="AK34" s="211"/>
      <c r="AL34" s="212" t="s">
        <v>578</v>
      </c>
      <c r="AM34" s="213" t="s">
        <v>583</v>
      </c>
      <c r="AN34" s="213">
        <v>44091</v>
      </c>
      <c r="AO34" s="284">
        <v>12887</v>
      </c>
      <c r="AP34" s="285" t="s">
        <v>590</v>
      </c>
      <c r="AQ34" s="213">
        <v>44105</v>
      </c>
      <c r="AR34" s="213">
        <v>44196</v>
      </c>
      <c r="AS34" s="216"/>
      <c r="AT34" s="216"/>
      <c r="AU34" s="288" t="s">
        <v>713</v>
      </c>
      <c r="AV34" s="285"/>
      <c r="AW34" s="218">
        <v>21808.799999999999</v>
      </c>
      <c r="AX34" s="219">
        <v>0</v>
      </c>
      <c r="AY34" s="216"/>
      <c r="AZ34" s="216"/>
      <c r="BA34" s="220"/>
      <c r="BB34" s="221"/>
      <c r="BC34" s="217"/>
      <c r="BD34" s="217"/>
      <c r="BE34" s="219"/>
      <c r="BF34" s="220"/>
      <c r="BG34" s="216"/>
      <c r="BH34" s="222"/>
      <c r="BI34" s="223"/>
      <c r="BJ34" s="224"/>
      <c r="BK34" s="225"/>
      <c r="BL34" s="226"/>
      <c r="BM34" s="227"/>
      <c r="BN34" s="228"/>
      <c r="BO34" s="228"/>
      <c r="BP34" s="228"/>
      <c r="BQ34" s="228"/>
      <c r="BR34" s="228"/>
      <c r="BS34" s="228"/>
      <c r="BT34" s="228"/>
      <c r="BU34" s="229"/>
      <c r="BV34" s="229"/>
      <c r="BW34" s="228"/>
      <c r="BX34" s="228"/>
      <c r="BY34" s="230"/>
      <c r="BZ34" s="192"/>
      <c r="CA34" s="286"/>
      <c r="CB34" s="193"/>
      <c r="CC34" s="193"/>
      <c r="CD34" s="231"/>
      <c r="CE34" s="287"/>
    </row>
    <row r="35" spans="1:83" x14ac:dyDescent="0.25">
      <c r="A35" s="191"/>
      <c r="B35" s="192"/>
      <c r="C35" s="193"/>
      <c r="D35" s="193"/>
      <c r="E35" s="193"/>
      <c r="F35" s="194"/>
      <c r="G35" s="195"/>
      <c r="H35" s="282"/>
      <c r="I35" s="283"/>
      <c r="J35" s="198"/>
      <c r="K35" s="198"/>
      <c r="L35" s="196"/>
      <c r="M35" s="199"/>
      <c r="N35" s="200"/>
      <c r="O35" s="200"/>
      <c r="P35" s="201"/>
      <c r="Q35" s="202"/>
      <c r="R35" s="198"/>
      <c r="S35" s="198"/>
      <c r="T35" s="200"/>
      <c r="U35" s="203"/>
      <c r="V35" s="204"/>
      <c r="W35" s="193"/>
      <c r="X35" s="205"/>
      <c r="Y35" s="206"/>
      <c r="Z35" s="207"/>
      <c r="AA35" s="207"/>
      <c r="AB35" s="208"/>
      <c r="AC35" s="209"/>
      <c r="AD35" s="208"/>
      <c r="AE35" s="208"/>
      <c r="AF35" s="207"/>
      <c r="AG35" s="207"/>
      <c r="AH35" s="204"/>
      <c r="AI35" s="210"/>
      <c r="AJ35" s="210"/>
      <c r="AK35" s="211"/>
      <c r="AL35" s="212" t="s">
        <v>578</v>
      </c>
      <c r="AM35" s="213" t="s">
        <v>585</v>
      </c>
      <c r="AN35" s="213">
        <v>44095</v>
      </c>
      <c r="AO35" s="284">
        <v>12894</v>
      </c>
      <c r="AP35" s="285" t="s">
        <v>591</v>
      </c>
      <c r="AQ35" s="213">
        <v>44013</v>
      </c>
      <c r="AR35" s="213">
        <v>44196</v>
      </c>
      <c r="AS35" s="216"/>
      <c r="AT35" s="216"/>
      <c r="AU35" s="288" t="s">
        <v>714</v>
      </c>
      <c r="AV35" s="285"/>
      <c r="AW35" s="218">
        <v>93732.36</v>
      </c>
      <c r="AX35" s="219">
        <v>0</v>
      </c>
      <c r="AY35" s="216"/>
      <c r="AZ35" s="216"/>
      <c r="BA35" s="220"/>
      <c r="BB35" s="221"/>
      <c r="BC35" s="215"/>
      <c r="BD35" s="217"/>
      <c r="BE35" s="219"/>
      <c r="BF35" s="220"/>
      <c r="BG35" s="216"/>
      <c r="BH35" s="222"/>
      <c r="BI35" s="223"/>
      <c r="BJ35" s="224">
        <v>1223608.0900000001</v>
      </c>
      <c r="BK35" s="225"/>
      <c r="BL35" s="226"/>
      <c r="BM35" s="227"/>
      <c r="BN35" s="228"/>
      <c r="BO35" s="228"/>
      <c r="BP35" s="228"/>
      <c r="BQ35" s="228"/>
      <c r="BR35" s="228"/>
      <c r="BS35" s="228"/>
      <c r="BT35" s="228"/>
      <c r="BU35" s="229"/>
      <c r="BV35" s="229"/>
      <c r="BW35" s="228"/>
      <c r="BX35" s="228"/>
      <c r="BY35" s="230"/>
      <c r="BZ35" s="192"/>
      <c r="CA35" s="286"/>
      <c r="CB35" s="193"/>
      <c r="CC35" s="193"/>
      <c r="CD35" s="231"/>
      <c r="CE35" s="287"/>
    </row>
    <row r="36" spans="1:83" x14ac:dyDescent="0.25">
      <c r="A36" s="191"/>
      <c r="B36" s="192"/>
      <c r="C36" s="193"/>
      <c r="D36" s="193"/>
      <c r="E36" s="193"/>
      <c r="F36" s="194"/>
      <c r="G36" s="195"/>
      <c r="H36" s="282"/>
      <c r="I36" s="283"/>
      <c r="J36" s="198"/>
      <c r="K36" s="198"/>
      <c r="L36" s="196"/>
      <c r="M36" s="199"/>
      <c r="N36" s="200"/>
      <c r="O36" s="200"/>
      <c r="P36" s="201"/>
      <c r="Q36" s="202"/>
      <c r="R36" s="198"/>
      <c r="S36" s="198"/>
      <c r="T36" s="200"/>
      <c r="U36" s="203"/>
      <c r="V36" s="204"/>
      <c r="W36" s="193"/>
      <c r="X36" s="205"/>
      <c r="Y36" s="206"/>
      <c r="Z36" s="207"/>
      <c r="AA36" s="207"/>
      <c r="AB36" s="208"/>
      <c r="AC36" s="209"/>
      <c r="AD36" s="208"/>
      <c r="AE36" s="208"/>
      <c r="AF36" s="207"/>
      <c r="AG36" s="207"/>
      <c r="AH36" s="204"/>
      <c r="AI36" s="210"/>
      <c r="AJ36" s="210"/>
      <c r="AK36" s="211"/>
      <c r="AL36" s="212" t="s">
        <v>578</v>
      </c>
      <c r="AM36" s="213" t="s">
        <v>586</v>
      </c>
      <c r="AN36" s="213">
        <v>44197</v>
      </c>
      <c r="AO36" s="284">
        <v>12954</v>
      </c>
      <c r="AP36" s="285" t="s">
        <v>592</v>
      </c>
      <c r="AQ36" s="213">
        <v>44197</v>
      </c>
      <c r="AR36" s="213">
        <v>44377</v>
      </c>
      <c r="AS36" s="216"/>
      <c r="AT36" s="216"/>
      <c r="AU36" s="288"/>
      <c r="AV36" s="285"/>
      <c r="AW36" s="218"/>
      <c r="AX36" s="219"/>
      <c r="AY36" s="216"/>
      <c r="AZ36" s="216"/>
      <c r="BA36" s="220"/>
      <c r="BB36" s="221"/>
      <c r="BC36" s="215"/>
      <c r="BD36" s="217"/>
      <c r="BE36" s="219"/>
      <c r="BF36" s="220"/>
      <c r="BG36" s="216"/>
      <c r="BH36" s="222"/>
      <c r="BI36" s="223"/>
      <c r="BJ36" s="224">
        <v>536475.65</v>
      </c>
      <c r="BK36" s="225"/>
      <c r="BL36" s="226"/>
      <c r="BM36" s="227"/>
      <c r="BN36" s="228"/>
      <c r="BO36" s="228"/>
      <c r="BP36" s="228"/>
      <c r="BQ36" s="228"/>
      <c r="BR36" s="228"/>
      <c r="BS36" s="228"/>
      <c r="BT36" s="228"/>
      <c r="BU36" s="229"/>
      <c r="BV36" s="229"/>
      <c r="BW36" s="228"/>
      <c r="BX36" s="228"/>
      <c r="BY36" s="230"/>
      <c r="BZ36" s="192"/>
      <c r="CA36" s="286"/>
      <c r="CB36" s="193"/>
      <c r="CC36" s="193"/>
      <c r="CD36" s="231"/>
      <c r="CE36" s="287"/>
    </row>
    <row r="37" spans="1:83" x14ac:dyDescent="0.25">
      <c r="A37" s="191"/>
      <c r="B37" s="192"/>
      <c r="C37" s="193"/>
      <c r="D37" s="193"/>
      <c r="E37" s="193"/>
      <c r="F37" s="194"/>
      <c r="G37" s="195"/>
      <c r="H37" s="282"/>
      <c r="I37" s="283"/>
      <c r="J37" s="198"/>
      <c r="K37" s="198"/>
      <c r="L37" s="196"/>
      <c r="M37" s="199"/>
      <c r="N37" s="200"/>
      <c r="O37" s="200"/>
      <c r="P37" s="201"/>
      <c r="Q37" s="202"/>
      <c r="R37" s="198"/>
      <c r="S37" s="198"/>
      <c r="T37" s="200"/>
      <c r="U37" s="203"/>
      <c r="V37" s="204"/>
      <c r="W37" s="193"/>
      <c r="X37" s="205"/>
      <c r="Y37" s="206"/>
      <c r="Z37" s="207"/>
      <c r="AA37" s="207"/>
      <c r="AB37" s="208"/>
      <c r="AC37" s="209"/>
      <c r="AD37" s="208"/>
      <c r="AE37" s="208"/>
      <c r="AF37" s="207"/>
      <c r="AG37" s="207"/>
      <c r="AH37" s="204"/>
      <c r="AI37" s="210"/>
      <c r="AJ37" s="210"/>
      <c r="AK37" s="211"/>
      <c r="AL37" s="212" t="s">
        <v>578</v>
      </c>
      <c r="AM37" s="285" t="s">
        <v>593</v>
      </c>
      <c r="AN37" s="213">
        <v>44369</v>
      </c>
      <c r="AO37" s="284">
        <v>13071</v>
      </c>
      <c r="AP37" s="285" t="s">
        <v>592</v>
      </c>
      <c r="AQ37" s="213">
        <v>44378</v>
      </c>
      <c r="AR37" s="213">
        <v>44561</v>
      </c>
      <c r="AS37" s="216"/>
      <c r="AT37" s="216"/>
      <c r="AU37" s="288"/>
      <c r="AV37" s="285"/>
      <c r="AW37" s="218"/>
      <c r="AX37" s="219"/>
      <c r="AY37" s="216"/>
      <c r="AZ37" s="216"/>
      <c r="BA37" s="220"/>
      <c r="BB37" s="221"/>
      <c r="BC37" s="217"/>
      <c r="BD37" s="217"/>
      <c r="BE37" s="219"/>
      <c r="BF37" s="220"/>
      <c r="BG37" s="216"/>
      <c r="BH37" s="222"/>
      <c r="BI37" s="223"/>
      <c r="BJ37" s="224">
        <v>751065.91</v>
      </c>
      <c r="BK37" s="225"/>
      <c r="BL37" s="226"/>
      <c r="BM37" s="227"/>
      <c r="BN37" s="228"/>
      <c r="BO37" s="228"/>
      <c r="BP37" s="228"/>
      <c r="BQ37" s="228"/>
      <c r="BR37" s="228"/>
      <c r="BS37" s="228"/>
      <c r="BT37" s="228"/>
      <c r="BU37" s="229"/>
      <c r="BV37" s="229"/>
      <c r="BW37" s="228"/>
      <c r="BX37" s="228"/>
      <c r="BY37" s="230"/>
      <c r="BZ37" s="192"/>
      <c r="CA37" s="286"/>
      <c r="CB37" s="193"/>
      <c r="CC37" s="193"/>
      <c r="CD37" s="231"/>
      <c r="CE37" s="287"/>
    </row>
    <row r="38" spans="1:83" x14ac:dyDescent="0.25">
      <c r="A38" s="191"/>
      <c r="B38" s="192"/>
      <c r="C38" s="193"/>
      <c r="D38" s="193"/>
      <c r="E38" s="193"/>
      <c r="F38" s="194"/>
      <c r="G38" s="195"/>
      <c r="H38" s="282"/>
      <c r="I38" s="283"/>
      <c r="J38" s="198"/>
      <c r="K38" s="198"/>
      <c r="L38" s="196"/>
      <c r="M38" s="199"/>
      <c r="N38" s="200"/>
      <c r="O38" s="200"/>
      <c r="P38" s="201"/>
      <c r="Q38" s="202"/>
      <c r="R38" s="198"/>
      <c r="S38" s="198"/>
      <c r="T38" s="200"/>
      <c r="U38" s="203"/>
      <c r="V38" s="204"/>
      <c r="W38" s="193"/>
      <c r="X38" s="205"/>
      <c r="Y38" s="206"/>
      <c r="Z38" s="207"/>
      <c r="AA38" s="207"/>
      <c r="AB38" s="208"/>
      <c r="AC38" s="209"/>
      <c r="AD38" s="208"/>
      <c r="AE38" s="208"/>
      <c r="AF38" s="207"/>
      <c r="AG38" s="207"/>
      <c r="AH38" s="204"/>
      <c r="AI38" s="210"/>
      <c r="AJ38" s="210"/>
      <c r="AK38" s="211"/>
      <c r="AL38" s="212" t="s">
        <v>578</v>
      </c>
      <c r="AM38" s="285" t="s">
        <v>594</v>
      </c>
      <c r="AN38" s="213">
        <v>44559</v>
      </c>
      <c r="AO38" s="284">
        <v>13195</v>
      </c>
      <c r="AP38" s="285" t="s">
        <v>595</v>
      </c>
      <c r="AQ38" s="213">
        <v>44562</v>
      </c>
      <c r="AR38" s="213">
        <v>44742</v>
      </c>
      <c r="AS38" s="216"/>
      <c r="AT38" s="216"/>
      <c r="AU38" s="288"/>
      <c r="AV38" s="285"/>
      <c r="AW38" s="218"/>
      <c r="AX38" s="219"/>
      <c r="AY38" s="216"/>
      <c r="AZ38" s="216"/>
      <c r="BA38" s="220"/>
      <c r="BB38" s="221"/>
      <c r="BC38" s="217"/>
      <c r="BD38" s="217"/>
      <c r="BE38" s="219"/>
      <c r="BF38" s="220"/>
      <c r="BG38" s="216"/>
      <c r="BH38" s="222"/>
      <c r="BI38" s="223"/>
      <c r="BJ38" s="224">
        <v>579002.68000000005</v>
      </c>
      <c r="BK38" s="225"/>
      <c r="BL38" s="226"/>
      <c r="BM38" s="227"/>
      <c r="BN38" s="228"/>
      <c r="BO38" s="228"/>
      <c r="BP38" s="228"/>
      <c r="BQ38" s="228"/>
      <c r="BR38" s="228"/>
      <c r="BS38" s="228"/>
      <c r="BT38" s="228"/>
      <c r="BU38" s="229"/>
      <c r="BV38" s="229"/>
      <c r="BW38" s="228"/>
      <c r="BX38" s="228"/>
      <c r="BY38" s="230"/>
      <c r="BZ38" s="192"/>
      <c r="CA38" s="286"/>
      <c r="CB38" s="193"/>
      <c r="CC38" s="193"/>
      <c r="CD38" s="231"/>
      <c r="CE38" s="287"/>
    </row>
    <row r="39" spans="1:83" x14ac:dyDescent="0.25">
      <c r="A39" s="191"/>
      <c r="B39" s="192"/>
      <c r="C39" s="193"/>
      <c r="D39" s="193"/>
      <c r="E39" s="193"/>
      <c r="F39" s="194"/>
      <c r="G39" s="195"/>
      <c r="H39" s="282"/>
      <c r="I39" s="283"/>
      <c r="J39" s="198"/>
      <c r="K39" s="198"/>
      <c r="L39" s="196"/>
      <c r="M39" s="199"/>
      <c r="N39" s="200"/>
      <c r="O39" s="200"/>
      <c r="P39" s="201"/>
      <c r="Q39" s="202"/>
      <c r="R39" s="198"/>
      <c r="S39" s="198"/>
      <c r="T39" s="200"/>
      <c r="U39" s="203"/>
      <c r="V39" s="204"/>
      <c r="W39" s="193"/>
      <c r="X39" s="205"/>
      <c r="Y39" s="206"/>
      <c r="Z39" s="207"/>
      <c r="AA39" s="207"/>
      <c r="AB39" s="208"/>
      <c r="AC39" s="209"/>
      <c r="AD39" s="208"/>
      <c r="AE39" s="208"/>
      <c r="AF39" s="207"/>
      <c r="AG39" s="207"/>
      <c r="AH39" s="204"/>
      <c r="AI39" s="210"/>
      <c r="AJ39" s="210"/>
      <c r="AK39" s="211"/>
      <c r="AL39" s="212" t="s">
        <v>578</v>
      </c>
      <c r="AM39" s="285" t="s">
        <v>596</v>
      </c>
      <c r="AN39" s="213">
        <v>44650</v>
      </c>
      <c r="AO39" s="284">
        <v>13272</v>
      </c>
      <c r="AP39" s="285" t="s">
        <v>590</v>
      </c>
      <c r="AQ39" s="213">
        <v>44562</v>
      </c>
      <c r="AR39" s="213">
        <v>44742</v>
      </c>
      <c r="AS39" s="289"/>
      <c r="AT39" s="289"/>
      <c r="AU39" s="288" t="s">
        <v>715</v>
      </c>
      <c r="AV39" s="285"/>
      <c r="AW39" s="218">
        <v>41153.22</v>
      </c>
      <c r="AX39" s="219">
        <v>0</v>
      </c>
      <c r="AY39" s="289"/>
      <c r="AZ39" s="289"/>
      <c r="BA39" s="290"/>
      <c r="BB39" s="291"/>
      <c r="BC39" s="217"/>
      <c r="BD39" s="217"/>
      <c r="BE39" s="219"/>
      <c r="BF39" s="290"/>
      <c r="BG39" s="289"/>
      <c r="BH39" s="292"/>
      <c r="BI39" s="223"/>
      <c r="BJ39" s="224">
        <v>212900.92</v>
      </c>
      <c r="BK39" s="225"/>
      <c r="BL39" s="226"/>
      <c r="BM39" s="227"/>
      <c r="BN39" s="228"/>
      <c r="BO39" s="228"/>
      <c r="BP39" s="228"/>
      <c r="BQ39" s="228"/>
      <c r="BR39" s="228"/>
      <c r="BS39" s="228"/>
      <c r="BT39" s="228"/>
      <c r="BU39" s="229"/>
      <c r="BV39" s="229"/>
      <c r="BW39" s="228"/>
      <c r="BX39" s="228"/>
      <c r="BY39" s="230"/>
      <c r="BZ39" s="192"/>
      <c r="CA39" s="286"/>
      <c r="CB39" s="193"/>
      <c r="CC39" s="193"/>
      <c r="CD39" s="231"/>
      <c r="CE39" s="287"/>
    </row>
    <row r="40" spans="1:83" x14ac:dyDescent="0.25">
      <c r="A40" s="191"/>
      <c r="B40" s="192"/>
      <c r="C40" s="193"/>
      <c r="D40" s="193"/>
      <c r="E40" s="193"/>
      <c r="F40" s="194"/>
      <c r="G40" s="195"/>
      <c r="H40" s="282"/>
      <c r="I40" s="283"/>
      <c r="J40" s="198"/>
      <c r="K40" s="198"/>
      <c r="L40" s="196"/>
      <c r="M40" s="199"/>
      <c r="N40" s="200"/>
      <c r="O40" s="200"/>
      <c r="P40" s="201"/>
      <c r="Q40" s="202"/>
      <c r="R40" s="198"/>
      <c r="S40" s="198"/>
      <c r="T40" s="200"/>
      <c r="U40" s="203"/>
      <c r="V40" s="204"/>
      <c r="W40" s="193"/>
      <c r="X40" s="205"/>
      <c r="Y40" s="206"/>
      <c r="Z40" s="207"/>
      <c r="AA40" s="207"/>
      <c r="AB40" s="208"/>
      <c r="AC40" s="209"/>
      <c r="AD40" s="208"/>
      <c r="AE40" s="208"/>
      <c r="AF40" s="207"/>
      <c r="AG40" s="207"/>
      <c r="AH40" s="204"/>
      <c r="AI40" s="210"/>
      <c r="AJ40" s="210"/>
      <c r="AK40" s="211"/>
      <c r="AL40" s="212" t="s">
        <v>578</v>
      </c>
      <c r="AM40" s="285" t="s">
        <v>597</v>
      </c>
      <c r="AN40" s="213">
        <v>44739</v>
      </c>
      <c r="AO40" s="284">
        <v>13317</v>
      </c>
      <c r="AP40" s="285" t="s">
        <v>592</v>
      </c>
      <c r="AQ40" s="213">
        <v>44743</v>
      </c>
      <c r="AR40" s="213">
        <v>44926</v>
      </c>
      <c r="AS40" s="289"/>
      <c r="AT40" s="289"/>
      <c r="AU40" s="288"/>
      <c r="AV40" s="285"/>
      <c r="AW40" s="218"/>
      <c r="AX40" s="219"/>
      <c r="AY40" s="289"/>
      <c r="AZ40" s="289"/>
      <c r="BA40" s="290"/>
      <c r="BB40" s="291"/>
      <c r="BC40" s="217"/>
      <c r="BD40" s="217"/>
      <c r="BE40" s="219"/>
      <c r="BF40" s="290"/>
      <c r="BG40" s="289"/>
      <c r="BH40" s="292"/>
      <c r="BI40" s="223"/>
      <c r="BJ40" s="224">
        <v>684924</v>
      </c>
      <c r="BK40" s="225"/>
      <c r="BL40" s="226"/>
      <c r="BM40" s="227"/>
      <c r="BN40" s="228"/>
      <c r="BO40" s="228"/>
      <c r="BP40" s="228"/>
      <c r="BQ40" s="228"/>
      <c r="BR40" s="228"/>
      <c r="BS40" s="228"/>
      <c r="BT40" s="228"/>
      <c r="BU40" s="229"/>
      <c r="BV40" s="229"/>
      <c r="BW40" s="228"/>
      <c r="BX40" s="228"/>
      <c r="BY40" s="230"/>
      <c r="BZ40" s="192"/>
      <c r="CA40" s="286"/>
      <c r="CB40" s="193"/>
      <c r="CC40" s="193"/>
      <c r="CD40" s="231"/>
      <c r="CE40" s="287"/>
    </row>
    <row r="41" spans="1:83" x14ac:dyDescent="0.25">
      <c r="A41" s="191"/>
      <c r="B41" s="192"/>
      <c r="C41" s="193"/>
      <c r="D41" s="193"/>
      <c r="E41" s="193"/>
      <c r="F41" s="194"/>
      <c r="G41" s="195"/>
      <c r="H41" s="282"/>
      <c r="I41" s="283"/>
      <c r="J41" s="198"/>
      <c r="K41" s="198"/>
      <c r="L41" s="196"/>
      <c r="M41" s="199"/>
      <c r="N41" s="200"/>
      <c r="O41" s="200"/>
      <c r="P41" s="201"/>
      <c r="Q41" s="202"/>
      <c r="R41" s="198"/>
      <c r="S41" s="198"/>
      <c r="T41" s="200"/>
      <c r="U41" s="203"/>
      <c r="V41" s="204"/>
      <c r="W41" s="193"/>
      <c r="X41" s="205"/>
      <c r="Y41" s="206"/>
      <c r="Z41" s="207"/>
      <c r="AA41" s="207"/>
      <c r="AB41" s="208"/>
      <c r="AC41" s="209"/>
      <c r="AD41" s="208"/>
      <c r="AE41" s="208"/>
      <c r="AF41" s="207"/>
      <c r="AG41" s="207"/>
      <c r="AH41" s="204"/>
      <c r="AI41" s="210"/>
      <c r="AJ41" s="210"/>
      <c r="AK41" s="211"/>
      <c r="AL41" s="212" t="s">
        <v>578</v>
      </c>
      <c r="AM41" s="285" t="s">
        <v>598</v>
      </c>
      <c r="AN41" s="213">
        <v>44861</v>
      </c>
      <c r="AO41" s="284">
        <v>13403</v>
      </c>
      <c r="AP41" s="285" t="s">
        <v>590</v>
      </c>
      <c r="AQ41" s="213">
        <v>44743</v>
      </c>
      <c r="AR41" s="213">
        <v>44926</v>
      </c>
      <c r="AS41" s="289"/>
      <c r="AT41" s="289"/>
      <c r="AU41" s="288"/>
      <c r="AV41" s="285"/>
      <c r="AW41" s="218">
        <v>49373.42</v>
      </c>
      <c r="AX41" s="219"/>
      <c r="AY41" s="289"/>
      <c r="AZ41" s="289"/>
      <c r="BA41" s="290"/>
      <c r="BB41" s="291"/>
      <c r="BC41" s="217"/>
      <c r="BD41" s="217"/>
      <c r="BE41" s="219"/>
      <c r="BF41" s="290"/>
      <c r="BG41" s="289"/>
      <c r="BH41" s="292"/>
      <c r="BI41" s="223"/>
      <c r="BJ41" s="224"/>
      <c r="BK41" s="225"/>
      <c r="BL41" s="226"/>
      <c r="BM41" s="227"/>
      <c r="BN41" s="228"/>
      <c r="BO41" s="228"/>
      <c r="BP41" s="228"/>
      <c r="BQ41" s="228"/>
      <c r="BR41" s="228"/>
      <c r="BS41" s="228"/>
      <c r="BT41" s="228"/>
      <c r="BU41" s="229"/>
      <c r="BV41" s="229"/>
      <c r="BW41" s="228"/>
      <c r="BX41" s="228"/>
      <c r="BY41" s="230"/>
      <c r="BZ41" s="192"/>
      <c r="CA41" s="286"/>
      <c r="CB41" s="193"/>
      <c r="CC41" s="193"/>
      <c r="CD41" s="231"/>
      <c r="CE41" s="287"/>
    </row>
    <row r="42" spans="1:83" s="70" customFormat="1" x14ac:dyDescent="0.25">
      <c r="A42" s="191"/>
      <c r="B42" s="192"/>
      <c r="C42" s="193"/>
      <c r="D42" s="193"/>
      <c r="E42" s="193"/>
      <c r="F42" s="194"/>
      <c r="G42" s="195"/>
      <c r="H42" s="282"/>
      <c r="I42" s="283"/>
      <c r="J42" s="198"/>
      <c r="K42" s="198"/>
      <c r="L42" s="196"/>
      <c r="M42" s="199"/>
      <c r="N42" s="200"/>
      <c r="O42" s="200"/>
      <c r="P42" s="201"/>
      <c r="Q42" s="202"/>
      <c r="R42" s="198"/>
      <c r="S42" s="198"/>
      <c r="T42" s="200"/>
      <c r="U42" s="203"/>
      <c r="V42" s="204"/>
      <c r="W42" s="193"/>
      <c r="X42" s="205"/>
      <c r="Y42" s="206"/>
      <c r="Z42" s="207"/>
      <c r="AA42" s="207"/>
      <c r="AB42" s="208"/>
      <c r="AC42" s="209"/>
      <c r="AD42" s="208"/>
      <c r="AE42" s="208"/>
      <c r="AF42" s="207"/>
      <c r="AG42" s="207"/>
      <c r="AH42" s="204"/>
      <c r="AI42" s="210"/>
      <c r="AJ42" s="210"/>
      <c r="AK42" s="211"/>
      <c r="AL42" s="212" t="s">
        <v>578</v>
      </c>
      <c r="AM42" s="285" t="s">
        <v>599</v>
      </c>
      <c r="AN42" s="213">
        <v>44911</v>
      </c>
      <c r="AO42" s="284">
        <v>13435</v>
      </c>
      <c r="AP42" s="285" t="s">
        <v>592</v>
      </c>
      <c r="AQ42" s="213">
        <v>44927</v>
      </c>
      <c r="AR42" s="213">
        <v>45291</v>
      </c>
      <c r="AS42" s="293"/>
      <c r="AT42" s="293"/>
      <c r="AU42" s="288"/>
      <c r="AV42" s="285"/>
      <c r="AW42" s="218"/>
      <c r="AX42" s="219"/>
      <c r="AY42" s="293"/>
      <c r="AZ42" s="293"/>
      <c r="BA42" s="293"/>
      <c r="BB42" s="294"/>
      <c r="BC42" s="217"/>
      <c r="BD42" s="217"/>
      <c r="BE42" s="219"/>
      <c r="BF42" s="293"/>
      <c r="BG42" s="293"/>
      <c r="BH42" s="295"/>
      <c r="BI42" s="223"/>
      <c r="BJ42" s="224">
        <v>1468594.8</v>
      </c>
      <c r="BK42" s="225"/>
      <c r="BL42" s="226"/>
      <c r="BM42" s="227"/>
      <c r="BN42" s="228"/>
      <c r="BO42" s="228"/>
      <c r="BP42" s="228"/>
      <c r="BQ42" s="228"/>
      <c r="BR42" s="228"/>
      <c r="BS42" s="228"/>
      <c r="BT42" s="228"/>
      <c r="BU42" s="229"/>
      <c r="BV42" s="229"/>
      <c r="BW42" s="228"/>
      <c r="BX42" s="228"/>
      <c r="BY42" s="230"/>
      <c r="BZ42" s="192"/>
      <c r="CA42" s="286"/>
      <c r="CB42" s="193"/>
      <c r="CC42" s="193"/>
      <c r="CD42" s="231"/>
      <c r="CE42" s="287"/>
    </row>
    <row r="43" spans="1:83" x14ac:dyDescent="0.25">
      <c r="A43" s="191"/>
      <c r="B43" s="192"/>
      <c r="C43" s="193"/>
      <c r="D43" s="193"/>
      <c r="E43" s="193"/>
      <c r="F43" s="194"/>
      <c r="G43" s="195"/>
      <c r="H43" s="282"/>
      <c r="I43" s="283"/>
      <c r="J43" s="198"/>
      <c r="K43" s="198"/>
      <c r="L43" s="196"/>
      <c r="M43" s="199"/>
      <c r="N43" s="200"/>
      <c r="O43" s="200"/>
      <c r="P43" s="201"/>
      <c r="Q43" s="202"/>
      <c r="R43" s="198"/>
      <c r="S43" s="198"/>
      <c r="T43" s="200"/>
      <c r="U43" s="203"/>
      <c r="V43" s="204"/>
      <c r="W43" s="193"/>
      <c r="X43" s="205"/>
      <c r="Y43" s="206"/>
      <c r="Z43" s="207"/>
      <c r="AA43" s="207"/>
      <c r="AB43" s="208"/>
      <c r="AC43" s="209"/>
      <c r="AD43" s="208"/>
      <c r="AE43" s="208"/>
      <c r="AF43" s="207"/>
      <c r="AG43" s="207"/>
      <c r="AH43" s="204"/>
      <c r="AI43" s="210"/>
      <c r="AJ43" s="210"/>
      <c r="AK43" s="211"/>
      <c r="AL43" s="212" t="s">
        <v>578</v>
      </c>
      <c r="AM43" s="285" t="s">
        <v>600</v>
      </c>
      <c r="AN43" s="213">
        <v>45287</v>
      </c>
      <c r="AO43" s="284">
        <v>13684</v>
      </c>
      <c r="AP43" s="285" t="s">
        <v>601</v>
      </c>
      <c r="AQ43" s="213">
        <v>45292</v>
      </c>
      <c r="AR43" s="213">
        <v>45473</v>
      </c>
      <c r="AS43" s="296"/>
      <c r="AT43" s="296"/>
      <c r="AU43" s="288"/>
      <c r="AV43" s="285"/>
      <c r="AW43" s="218"/>
      <c r="AX43" s="219"/>
      <c r="AY43" s="296"/>
      <c r="AZ43" s="296"/>
      <c r="BA43" s="297"/>
      <c r="BB43" s="298"/>
      <c r="BC43" s="217"/>
      <c r="BD43" s="217"/>
      <c r="BE43" s="219"/>
      <c r="BF43" s="297"/>
      <c r="BG43" s="296"/>
      <c r="BH43" s="299"/>
      <c r="BI43" s="223"/>
      <c r="BJ43" s="224"/>
      <c r="BK43" s="225"/>
      <c r="BL43" s="226"/>
      <c r="BM43" s="227"/>
      <c r="BN43" s="228"/>
      <c r="BO43" s="228"/>
      <c r="BP43" s="228"/>
      <c r="BQ43" s="228"/>
      <c r="BR43" s="228"/>
      <c r="BS43" s="228"/>
      <c r="BT43" s="228"/>
      <c r="BU43" s="229"/>
      <c r="BV43" s="229"/>
      <c r="BW43" s="228"/>
      <c r="BX43" s="228"/>
      <c r="BY43" s="230"/>
      <c r="BZ43" s="192"/>
      <c r="CA43" s="286"/>
      <c r="CB43" s="193"/>
      <c r="CC43" s="193"/>
      <c r="CD43" s="231"/>
      <c r="CE43" s="287"/>
    </row>
    <row r="44" spans="1:83" x14ac:dyDescent="0.25">
      <c r="A44" s="191"/>
      <c r="B44" s="192"/>
      <c r="C44" s="193"/>
      <c r="D44" s="193"/>
      <c r="E44" s="193"/>
      <c r="F44" s="194"/>
      <c r="G44" s="195"/>
      <c r="H44" s="282"/>
      <c r="I44" s="283"/>
      <c r="J44" s="198"/>
      <c r="K44" s="198"/>
      <c r="L44" s="196"/>
      <c r="M44" s="199"/>
      <c r="N44" s="200"/>
      <c r="O44" s="200"/>
      <c r="P44" s="201"/>
      <c r="Q44" s="202"/>
      <c r="R44" s="198"/>
      <c r="S44" s="198"/>
      <c r="T44" s="200"/>
      <c r="U44" s="203"/>
      <c r="V44" s="204"/>
      <c r="W44" s="193"/>
      <c r="X44" s="205"/>
      <c r="Y44" s="206"/>
      <c r="Z44" s="207"/>
      <c r="AA44" s="207"/>
      <c r="AB44" s="208"/>
      <c r="AC44" s="209"/>
      <c r="AD44" s="208"/>
      <c r="AE44" s="208"/>
      <c r="AF44" s="207"/>
      <c r="AG44" s="207"/>
      <c r="AH44" s="204"/>
      <c r="AI44" s="210"/>
      <c r="AJ44" s="210"/>
      <c r="AK44" s="211"/>
      <c r="AL44" s="212"/>
      <c r="AM44" s="285"/>
      <c r="AN44" s="213"/>
      <c r="AO44" s="284"/>
      <c r="AP44" s="285"/>
      <c r="AQ44" s="213"/>
      <c r="AR44" s="213"/>
      <c r="AS44" s="296"/>
      <c r="AT44" s="296"/>
      <c r="AU44" s="288"/>
      <c r="AV44" s="285"/>
      <c r="AW44" s="218"/>
      <c r="AX44" s="219"/>
      <c r="AY44" s="296"/>
      <c r="AZ44" s="296"/>
      <c r="BA44" s="297"/>
      <c r="BB44" s="298"/>
      <c r="BC44" s="217"/>
      <c r="BD44" s="217"/>
      <c r="BE44" s="219"/>
      <c r="BF44" s="297"/>
      <c r="BG44" s="296"/>
      <c r="BH44" s="299"/>
      <c r="BI44" s="223"/>
      <c r="BJ44" s="224"/>
      <c r="BK44" s="225"/>
      <c r="BL44" s="226"/>
      <c r="BM44" s="227"/>
      <c r="BN44" s="228"/>
      <c r="BO44" s="228"/>
      <c r="BP44" s="228"/>
      <c r="BQ44" s="228"/>
      <c r="BR44" s="228"/>
      <c r="BS44" s="228"/>
      <c r="BT44" s="228"/>
      <c r="BU44" s="229"/>
      <c r="BV44" s="229"/>
      <c r="BW44" s="228"/>
      <c r="BX44" s="228"/>
      <c r="BY44" s="230"/>
      <c r="BZ44" s="192"/>
      <c r="CA44" s="286"/>
      <c r="CB44" s="193"/>
      <c r="CC44" s="193"/>
      <c r="CD44" s="231"/>
      <c r="CE44" s="287"/>
    </row>
    <row r="45" spans="1:83" ht="15.75" thickBot="1" x14ac:dyDescent="0.3">
      <c r="A45" s="300"/>
      <c r="B45" s="301"/>
      <c r="C45" s="302"/>
      <c r="D45" s="302"/>
      <c r="E45" s="302"/>
      <c r="F45" s="303"/>
      <c r="G45" s="304"/>
      <c r="H45" s="305"/>
      <c r="I45" s="306"/>
      <c r="J45" s="307"/>
      <c r="K45" s="307"/>
      <c r="L45" s="196"/>
      <c r="M45" s="308"/>
      <c r="N45" s="309"/>
      <c r="O45" s="309"/>
      <c r="P45" s="310"/>
      <c r="Q45" s="311"/>
      <c r="R45" s="307"/>
      <c r="S45" s="307"/>
      <c r="T45" s="309"/>
      <c r="U45" s="312"/>
      <c r="V45" s="204"/>
      <c r="W45" s="302"/>
      <c r="X45" s="205"/>
      <c r="Y45" s="313"/>
      <c r="Z45" s="314"/>
      <c r="AA45" s="314"/>
      <c r="AB45" s="315"/>
      <c r="AC45" s="316"/>
      <c r="AD45" s="315"/>
      <c r="AE45" s="315"/>
      <c r="AF45" s="314"/>
      <c r="AG45" s="314"/>
      <c r="AH45" s="204"/>
      <c r="AI45" s="210"/>
      <c r="AJ45" s="210"/>
      <c r="AK45" s="317"/>
      <c r="AL45" s="318"/>
      <c r="AM45" s="319"/>
      <c r="AN45" s="319"/>
      <c r="AO45" s="319"/>
      <c r="AP45" s="319"/>
      <c r="AQ45" s="319"/>
      <c r="AR45" s="319"/>
      <c r="AS45" s="320"/>
      <c r="AT45" s="320"/>
      <c r="AU45" s="321"/>
      <c r="AV45" s="321"/>
      <c r="AW45" s="322"/>
      <c r="AX45" s="323"/>
      <c r="AY45" s="320"/>
      <c r="AZ45" s="320"/>
      <c r="BA45" s="324"/>
      <c r="BB45" s="325"/>
      <c r="BC45" s="321"/>
      <c r="BD45" s="321"/>
      <c r="BE45" s="326"/>
      <c r="BF45" s="324"/>
      <c r="BG45" s="320"/>
      <c r="BH45" s="327"/>
      <c r="BI45" s="223"/>
      <c r="BJ45" s="328"/>
      <c r="BK45" s="225"/>
      <c r="BL45" s="329"/>
      <c r="BM45" s="227"/>
      <c r="BN45" s="228"/>
      <c r="BO45" s="228"/>
      <c r="BP45" s="228"/>
      <c r="BQ45" s="228"/>
      <c r="BR45" s="228"/>
      <c r="BS45" s="228"/>
      <c r="BT45" s="228"/>
      <c r="BU45" s="229"/>
      <c r="BV45" s="229"/>
      <c r="BW45" s="228"/>
      <c r="BX45" s="228"/>
      <c r="BY45" s="230"/>
      <c r="BZ45" s="301"/>
      <c r="CA45" s="330"/>
      <c r="CB45" s="302"/>
      <c r="CC45" s="302"/>
      <c r="CD45" s="231"/>
      <c r="CE45" s="331"/>
    </row>
    <row r="46" spans="1:83" x14ac:dyDescent="0.25">
      <c r="A46" s="150">
        <v>3</v>
      </c>
      <c r="B46" s="151" t="s">
        <v>379</v>
      </c>
      <c r="C46" s="152" t="s">
        <v>436</v>
      </c>
      <c r="D46" s="152" t="s">
        <v>478</v>
      </c>
      <c r="E46" s="152" t="s">
        <v>482</v>
      </c>
      <c r="F46" s="153" t="s">
        <v>333</v>
      </c>
      <c r="G46" s="154" t="s">
        <v>329</v>
      </c>
      <c r="H46" s="155">
        <v>12637</v>
      </c>
      <c r="I46" s="277" t="s">
        <v>486</v>
      </c>
      <c r="J46" s="157">
        <v>44092</v>
      </c>
      <c r="K46" s="157">
        <v>44457</v>
      </c>
      <c r="L46" s="155">
        <v>12639</v>
      </c>
      <c r="M46" s="158"/>
      <c r="N46" s="159"/>
      <c r="O46" s="159"/>
      <c r="P46" s="160"/>
      <c r="Q46" s="161"/>
      <c r="R46" s="159"/>
      <c r="S46" s="159"/>
      <c r="T46" s="159"/>
      <c r="U46" s="159"/>
      <c r="V46" s="163"/>
      <c r="W46" s="163"/>
      <c r="X46" s="164"/>
      <c r="Y46" s="165" t="s">
        <v>187</v>
      </c>
      <c r="Z46" s="166" t="s">
        <v>188</v>
      </c>
      <c r="AA46" s="166" t="s">
        <v>189</v>
      </c>
      <c r="AB46" s="167">
        <v>43731</v>
      </c>
      <c r="AC46" s="168">
        <v>12645</v>
      </c>
      <c r="AD46" s="167">
        <v>43731</v>
      </c>
      <c r="AE46" s="167">
        <v>44097</v>
      </c>
      <c r="AF46" s="166" t="s">
        <v>557</v>
      </c>
      <c r="AG46" s="166" t="s">
        <v>565</v>
      </c>
      <c r="AH46" s="332"/>
      <c r="AI46" s="333"/>
      <c r="AJ46" s="333"/>
      <c r="AK46" s="170">
        <v>489840</v>
      </c>
      <c r="AL46" s="171"/>
      <c r="AM46" s="278"/>
      <c r="AN46" s="278"/>
      <c r="AO46" s="278"/>
      <c r="AP46" s="278"/>
      <c r="AQ46" s="278"/>
      <c r="AR46" s="278"/>
      <c r="AS46" s="334"/>
      <c r="AT46" s="334"/>
      <c r="AU46" s="278"/>
      <c r="AV46" s="278"/>
      <c r="AW46" s="175"/>
      <c r="AX46" s="176"/>
      <c r="AY46" s="334"/>
      <c r="AZ46" s="334"/>
      <c r="BA46" s="335"/>
      <c r="BB46" s="336"/>
      <c r="BC46" s="173"/>
      <c r="BD46" s="173"/>
      <c r="BE46" s="176"/>
      <c r="BF46" s="335"/>
      <c r="BG46" s="334"/>
      <c r="BH46" s="337"/>
      <c r="BI46" s="338">
        <f>AK46</f>
        <v>489840</v>
      </c>
      <c r="BJ46" s="181">
        <v>44836.55</v>
      </c>
      <c r="BK46" s="182">
        <f>10832.1+9861.75+11400.89+12448.35+12614.67+23425.9+11464.33+6195.09</f>
        <v>98243.08</v>
      </c>
      <c r="BL46" s="183">
        <f>BJ46+BJ47+BJ49+BJ50+BK46</f>
        <v>625679.59</v>
      </c>
      <c r="BM46" s="339"/>
      <c r="BN46" s="185"/>
      <c r="BO46" s="185"/>
      <c r="BP46" s="185"/>
      <c r="BQ46" s="185"/>
      <c r="BR46" s="185"/>
      <c r="BS46" s="185"/>
      <c r="BT46" s="185"/>
      <c r="BU46" s="340"/>
      <c r="BV46" s="340"/>
      <c r="BW46" s="185"/>
      <c r="BX46" s="185"/>
      <c r="BY46" s="187"/>
      <c r="BZ46" s="151" t="s">
        <v>850</v>
      </c>
      <c r="CA46" s="188">
        <v>12975</v>
      </c>
      <c r="CB46" s="152" t="s">
        <v>851</v>
      </c>
      <c r="CC46" s="341">
        <v>712933</v>
      </c>
      <c r="CD46" s="341" t="s">
        <v>830</v>
      </c>
      <c r="CE46" s="281" t="s">
        <v>873</v>
      </c>
    </row>
    <row r="47" spans="1:83" x14ac:dyDescent="0.25">
      <c r="A47" s="191"/>
      <c r="B47" s="192"/>
      <c r="C47" s="193"/>
      <c r="D47" s="193"/>
      <c r="E47" s="193"/>
      <c r="F47" s="194"/>
      <c r="G47" s="195"/>
      <c r="H47" s="196"/>
      <c r="I47" s="283"/>
      <c r="J47" s="198"/>
      <c r="K47" s="198"/>
      <c r="L47" s="196"/>
      <c r="M47" s="199"/>
      <c r="N47" s="200"/>
      <c r="O47" s="200"/>
      <c r="P47" s="201"/>
      <c r="Q47" s="202"/>
      <c r="R47" s="200"/>
      <c r="S47" s="200"/>
      <c r="T47" s="200"/>
      <c r="U47" s="200"/>
      <c r="V47" s="204"/>
      <c r="W47" s="204"/>
      <c r="X47" s="205"/>
      <c r="Y47" s="206"/>
      <c r="Z47" s="207"/>
      <c r="AA47" s="207"/>
      <c r="AB47" s="208"/>
      <c r="AC47" s="209"/>
      <c r="AD47" s="208"/>
      <c r="AE47" s="208"/>
      <c r="AF47" s="207"/>
      <c r="AG47" s="207"/>
      <c r="AH47" s="342"/>
      <c r="AI47" s="343"/>
      <c r="AJ47" s="343"/>
      <c r="AK47" s="211"/>
      <c r="AL47" s="212" t="s">
        <v>578</v>
      </c>
      <c r="AM47" s="213" t="s">
        <v>579</v>
      </c>
      <c r="AN47" s="213">
        <v>44098</v>
      </c>
      <c r="AO47" s="284">
        <v>12894</v>
      </c>
      <c r="AP47" s="285" t="s">
        <v>602</v>
      </c>
      <c r="AQ47" s="213">
        <v>44098</v>
      </c>
      <c r="AR47" s="213">
        <v>44463</v>
      </c>
      <c r="AS47" s="293"/>
      <c r="AT47" s="293"/>
      <c r="AU47" s="285"/>
      <c r="AV47" s="285"/>
      <c r="AW47" s="218"/>
      <c r="AX47" s="219"/>
      <c r="AY47" s="293"/>
      <c r="AZ47" s="293"/>
      <c r="BA47" s="344"/>
      <c r="BB47" s="345"/>
      <c r="BC47" s="217"/>
      <c r="BD47" s="217"/>
      <c r="BE47" s="219"/>
      <c r="BF47" s="344"/>
      <c r="BG47" s="293"/>
      <c r="BH47" s="346"/>
      <c r="BI47" s="347"/>
      <c r="BJ47" s="224">
        <v>123142.49</v>
      </c>
      <c r="BK47" s="225"/>
      <c r="BL47" s="226"/>
      <c r="BM47" s="348"/>
      <c r="BN47" s="228"/>
      <c r="BO47" s="228"/>
      <c r="BP47" s="228"/>
      <c r="BQ47" s="228"/>
      <c r="BR47" s="228"/>
      <c r="BS47" s="228"/>
      <c r="BT47" s="228"/>
      <c r="BU47" s="349"/>
      <c r="BV47" s="349"/>
      <c r="BW47" s="228"/>
      <c r="BX47" s="228"/>
      <c r="BY47" s="230"/>
      <c r="BZ47" s="192"/>
      <c r="CA47" s="193"/>
      <c r="CB47" s="193"/>
      <c r="CC47" s="286"/>
      <c r="CD47" s="286"/>
      <c r="CE47" s="287"/>
    </row>
    <row r="48" spans="1:83" x14ac:dyDescent="0.25">
      <c r="A48" s="191"/>
      <c r="B48" s="192"/>
      <c r="C48" s="193"/>
      <c r="D48" s="193"/>
      <c r="E48" s="193"/>
      <c r="F48" s="194"/>
      <c r="G48" s="195"/>
      <c r="H48" s="196"/>
      <c r="I48" s="283"/>
      <c r="J48" s="198"/>
      <c r="K48" s="198"/>
      <c r="L48" s="196"/>
      <c r="M48" s="199"/>
      <c r="N48" s="200"/>
      <c r="O48" s="200"/>
      <c r="P48" s="201"/>
      <c r="Q48" s="202"/>
      <c r="R48" s="200"/>
      <c r="S48" s="200"/>
      <c r="T48" s="200"/>
      <c r="U48" s="200"/>
      <c r="V48" s="204"/>
      <c r="W48" s="204"/>
      <c r="X48" s="205"/>
      <c r="Y48" s="206"/>
      <c r="Z48" s="207"/>
      <c r="AA48" s="207"/>
      <c r="AB48" s="208"/>
      <c r="AC48" s="209"/>
      <c r="AD48" s="208"/>
      <c r="AE48" s="208"/>
      <c r="AF48" s="207"/>
      <c r="AG48" s="207"/>
      <c r="AH48" s="342"/>
      <c r="AI48" s="343"/>
      <c r="AJ48" s="343"/>
      <c r="AK48" s="211"/>
      <c r="AL48" s="212" t="s">
        <v>578</v>
      </c>
      <c r="AM48" s="213" t="s">
        <v>581</v>
      </c>
      <c r="AN48" s="213">
        <v>44441</v>
      </c>
      <c r="AO48" s="284">
        <v>13124</v>
      </c>
      <c r="AP48" s="285" t="s">
        <v>603</v>
      </c>
      <c r="AQ48" s="213">
        <v>44464</v>
      </c>
      <c r="AR48" s="213">
        <v>44829</v>
      </c>
      <c r="AS48" s="350"/>
      <c r="AT48" s="350"/>
      <c r="AU48" s="285"/>
      <c r="AV48" s="285"/>
      <c r="AW48" s="218"/>
      <c r="AX48" s="219"/>
      <c r="AY48" s="350"/>
      <c r="AZ48" s="350"/>
      <c r="BA48" s="351"/>
      <c r="BB48" s="352"/>
      <c r="BC48" s="217"/>
      <c r="BD48" s="217"/>
      <c r="BE48" s="219"/>
      <c r="BF48" s="351"/>
      <c r="BG48" s="350"/>
      <c r="BH48" s="353"/>
      <c r="BI48" s="347"/>
      <c r="BJ48" s="224"/>
      <c r="BK48" s="225"/>
      <c r="BL48" s="226"/>
      <c r="BM48" s="348"/>
      <c r="BN48" s="228"/>
      <c r="BO48" s="228"/>
      <c r="BP48" s="228"/>
      <c r="BQ48" s="228"/>
      <c r="BR48" s="228"/>
      <c r="BS48" s="228"/>
      <c r="BT48" s="228"/>
      <c r="BU48" s="349"/>
      <c r="BV48" s="349"/>
      <c r="BW48" s="228"/>
      <c r="BX48" s="228"/>
      <c r="BY48" s="230"/>
      <c r="BZ48" s="192"/>
      <c r="CA48" s="193"/>
      <c r="CB48" s="193"/>
      <c r="CC48" s="286"/>
      <c r="CD48" s="286"/>
      <c r="CE48" s="287"/>
    </row>
    <row r="49" spans="1:83" x14ac:dyDescent="0.25">
      <c r="A49" s="191"/>
      <c r="B49" s="192"/>
      <c r="C49" s="193"/>
      <c r="D49" s="193"/>
      <c r="E49" s="193"/>
      <c r="F49" s="194"/>
      <c r="G49" s="195"/>
      <c r="H49" s="196"/>
      <c r="I49" s="283"/>
      <c r="J49" s="198"/>
      <c r="K49" s="198"/>
      <c r="L49" s="196"/>
      <c r="M49" s="199"/>
      <c r="N49" s="200"/>
      <c r="O49" s="200"/>
      <c r="P49" s="201"/>
      <c r="Q49" s="202"/>
      <c r="R49" s="200"/>
      <c r="S49" s="200"/>
      <c r="T49" s="200"/>
      <c r="U49" s="200"/>
      <c r="V49" s="204"/>
      <c r="W49" s="204"/>
      <c r="X49" s="205"/>
      <c r="Y49" s="206"/>
      <c r="Z49" s="207"/>
      <c r="AA49" s="207"/>
      <c r="AB49" s="208"/>
      <c r="AC49" s="209"/>
      <c r="AD49" s="208"/>
      <c r="AE49" s="208"/>
      <c r="AF49" s="207"/>
      <c r="AG49" s="207"/>
      <c r="AH49" s="342"/>
      <c r="AI49" s="343"/>
      <c r="AJ49" s="343"/>
      <c r="AK49" s="211"/>
      <c r="AL49" s="212" t="s">
        <v>578</v>
      </c>
      <c r="AM49" s="213" t="s">
        <v>583</v>
      </c>
      <c r="AN49" s="213">
        <v>44806</v>
      </c>
      <c r="AO49" s="284">
        <v>13366</v>
      </c>
      <c r="AP49" s="285" t="s">
        <v>604</v>
      </c>
      <c r="AQ49" s="213">
        <v>44830</v>
      </c>
      <c r="AR49" s="213">
        <v>45194</v>
      </c>
      <c r="AS49" s="354"/>
      <c r="AT49" s="354"/>
      <c r="AU49" s="285"/>
      <c r="AV49" s="285"/>
      <c r="AW49" s="218"/>
      <c r="AX49" s="219"/>
      <c r="AY49" s="354"/>
      <c r="AZ49" s="354"/>
      <c r="BA49" s="355"/>
      <c r="BB49" s="356"/>
      <c r="BC49" s="217"/>
      <c r="BD49" s="217"/>
      <c r="BE49" s="219"/>
      <c r="BF49" s="355"/>
      <c r="BG49" s="354"/>
      <c r="BH49" s="357"/>
      <c r="BI49" s="347"/>
      <c r="BJ49" s="224">
        <v>231064.52</v>
      </c>
      <c r="BK49" s="225"/>
      <c r="BL49" s="226"/>
      <c r="BM49" s="348"/>
      <c r="BN49" s="228"/>
      <c r="BO49" s="228"/>
      <c r="BP49" s="228"/>
      <c r="BQ49" s="228"/>
      <c r="BR49" s="228"/>
      <c r="BS49" s="228"/>
      <c r="BT49" s="228"/>
      <c r="BU49" s="349"/>
      <c r="BV49" s="349"/>
      <c r="BW49" s="228"/>
      <c r="BX49" s="228"/>
      <c r="BY49" s="230"/>
      <c r="BZ49" s="192"/>
      <c r="CA49" s="193"/>
      <c r="CB49" s="193"/>
      <c r="CC49" s="286"/>
      <c r="CD49" s="286"/>
      <c r="CE49" s="287"/>
    </row>
    <row r="50" spans="1:83" x14ac:dyDescent="0.25">
      <c r="A50" s="191"/>
      <c r="B50" s="192"/>
      <c r="C50" s="193"/>
      <c r="D50" s="193"/>
      <c r="E50" s="193"/>
      <c r="F50" s="194"/>
      <c r="G50" s="195"/>
      <c r="H50" s="196"/>
      <c r="I50" s="283"/>
      <c r="J50" s="198"/>
      <c r="K50" s="198"/>
      <c r="L50" s="196"/>
      <c r="M50" s="199"/>
      <c r="N50" s="200"/>
      <c r="O50" s="200"/>
      <c r="P50" s="201"/>
      <c r="Q50" s="202"/>
      <c r="R50" s="200"/>
      <c r="S50" s="200"/>
      <c r="T50" s="200"/>
      <c r="U50" s="200"/>
      <c r="V50" s="204"/>
      <c r="W50" s="204"/>
      <c r="X50" s="205"/>
      <c r="Y50" s="206"/>
      <c r="Z50" s="207"/>
      <c r="AA50" s="207"/>
      <c r="AB50" s="208"/>
      <c r="AC50" s="209"/>
      <c r="AD50" s="208"/>
      <c r="AE50" s="208"/>
      <c r="AF50" s="207"/>
      <c r="AG50" s="207"/>
      <c r="AH50" s="342"/>
      <c r="AI50" s="343"/>
      <c r="AJ50" s="343"/>
      <c r="AK50" s="211"/>
      <c r="AL50" s="212" t="s">
        <v>578</v>
      </c>
      <c r="AM50" s="213" t="s">
        <v>585</v>
      </c>
      <c r="AN50" s="213">
        <v>45194</v>
      </c>
      <c r="AO50" s="284">
        <v>13623</v>
      </c>
      <c r="AP50" s="285" t="s">
        <v>605</v>
      </c>
      <c r="AQ50" s="213">
        <v>45194</v>
      </c>
      <c r="AR50" s="213">
        <v>45561</v>
      </c>
      <c r="AS50" s="289"/>
      <c r="AT50" s="289"/>
      <c r="AU50" s="285"/>
      <c r="AV50" s="285"/>
      <c r="AW50" s="218"/>
      <c r="AX50" s="219"/>
      <c r="AY50" s="289"/>
      <c r="AZ50" s="289"/>
      <c r="BA50" s="290"/>
      <c r="BB50" s="291"/>
      <c r="BC50" s="217"/>
      <c r="BD50" s="217"/>
      <c r="BE50" s="219"/>
      <c r="BF50" s="290"/>
      <c r="BG50" s="289"/>
      <c r="BH50" s="292"/>
      <c r="BI50" s="347"/>
      <c r="BJ50" s="224">
        <v>128392.95</v>
      </c>
      <c r="BK50" s="225"/>
      <c r="BL50" s="226"/>
      <c r="BM50" s="348"/>
      <c r="BN50" s="228"/>
      <c r="BO50" s="228"/>
      <c r="BP50" s="228"/>
      <c r="BQ50" s="228"/>
      <c r="BR50" s="228"/>
      <c r="BS50" s="228"/>
      <c r="BT50" s="228"/>
      <c r="BU50" s="349"/>
      <c r="BV50" s="349"/>
      <c r="BW50" s="228"/>
      <c r="BX50" s="228"/>
      <c r="BY50" s="230"/>
      <c r="BZ50" s="192"/>
      <c r="CA50" s="193"/>
      <c r="CB50" s="193"/>
      <c r="CC50" s="286"/>
      <c r="CD50" s="286"/>
      <c r="CE50" s="287"/>
    </row>
    <row r="51" spans="1:83" x14ac:dyDescent="0.25">
      <c r="A51" s="191"/>
      <c r="B51" s="192"/>
      <c r="C51" s="193"/>
      <c r="D51" s="193"/>
      <c r="E51" s="193"/>
      <c r="F51" s="194"/>
      <c r="G51" s="195"/>
      <c r="H51" s="196"/>
      <c r="I51" s="283"/>
      <c r="J51" s="198"/>
      <c r="K51" s="198"/>
      <c r="L51" s="196"/>
      <c r="M51" s="199"/>
      <c r="N51" s="200"/>
      <c r="O51" s="200"/>
      <c r="P51" s="201"/>
      <c r="Q51" s="202"/>
      <c r="R51" s="200"/>
      <c r="S51" s="200"/>
      <c r="T51" s="200"/>
      <c r="U51" s="200"/>
      <c r="V51" s="204"/>
      <c r="W51" s="204"/>
      <c r="X51" s="205"/>
      <c r="Y51" s="206"/>
      <c r="Z51" s="207"/>
      <c r="AA51" s="207"/>
      <c r="AB51" s="208"/>
      <c r="AC51" s="209"/>
      <c r="AD51" s="208"/>
      <c r="AE51" s="208"/>
      <c r="AF51" s="207"/>
      <c r="AG51" s="207"/>
      <c r="AH51" s="342"/>
      <c r="AI51" s="343"/>
      <c r="AJ51" s="343"/>
      <c r="AK51" s="211"/>
      <c r="AL51" s="212"/>
      <c r="AM51" s="285"/>
      <c r="AN51" s="213"/>
      <c r="AO51" s="284"/>
      <c r="AP51" s="285"/>
      <c r="AQ51" s="213"/>
      <c r="AR51" s="213"/>
      <c r="AS51" s="289"/>
      <c r="AT51" s="289"/>
      <c r="AU51" s="285"/>
      <c r="AV51" s="285"/>
      <c r="AW51" s="218"/>
      <c r="AX51" s="219"/>
      <c r="AY51" s="289"/>
      <c r="AZ51" s="289"/>
      <c r="BA51" s="290"/>
      <c r="BB51" s="291"/>
      <c r="BC51" s="217"/>
      <c r="BD51" s="217"/>
      <c r="BE51" s="219"/>
      <c r="BF51" s="290"/>
      <c r="BG51" s="289"/>
      <c r="BH51" s="292"/>
      <c r="BI51" s="347"/>
      <c r="BJ51" s="224"/>
      <c r="BK51" s="225"/>
      <c r="BL51" s="226"/>
      <c r="BM51" s="348"/>
      <c r="BN51" s="228"/>
      <c r="BO51" s="228"/>
      <c r="BP51" s="228"/>
      <c r="BQ51" s="228"/>
      <c r="BR51" s="228"/>
      <c r="BS51" s="228"/>
      <c r="BT51" s="228"/>
      <c r="BU51" s="349"/>
      <c r="BV51" s="349"/>
      <c r="BW51" s="228"/>
      <c r="BX51" s="228"/>
      <c r="BY51" s="230"/>
      <c r="BZ51" s="192"/>
      <c r="CA51" s="193"/>
      <c r="CB51" s="193"/>
      <c r="CC51" s="286"/>
      <c r="CD51" s="286"/>
      <c r="CE51" s="287"/>
    </row>
    <row r="52" spans="1:83" x14ac:dyDescent="0.25">
      <c r="A52" s="191"/>
      <c r="B52" s="192"/>
      <c r="C52" s="193"/>
      <c r="D52" s="193"/>
      <c r="E52" s="193"/>
      <c r="F52" s="194"/>
      <c r="G52" s="195"/>
      <c r="H52" s="196"/>
      <c r="I52" s="283"/>
      <c r="J52" s="198"/>
      <c r="K52" s="198"/>
      <c r="L52" s="196"/>
      <c r="M52" s="199"/>
      <c r="N52" s="200"/>
      <c r="O52" s="200"/>
      <c r="P52" s="201"/>
      <c r="Q52" s="202"/>
      <c r="R52" s="200"/>
      <c r="S52" s="200"/>
      <c r="T52" s="200"/>
      <c r="U52" s="200"/>
      <c r="V52" s="204"/>
      <c r="W52" s="204"/>
      <c r="X52" s="205"/>
      <c r="Y52" s="206"/>
      <c r="Z52" s="207"/>
      <c r="AA52" s="207"/>
      <c r="AB52" s="208"/>
      <c r="AC52" s="209"/>
      <c r="AD52" s="208"/>
      <c r="AE52" s="208"/>
      <c r="AF52" s="207"/>
      <c r="AG52" s="207"/>
      <c r="AH52" s="342"/>
      <c r="AI52" s="343"/>
      <c r="AJ52" s="343"/>
      <c r="AK52" s="211"/>
      <c r="AL52" s="212"/>
      <c r="AM52" s="285"/>
      <c r="AN52" s="213"/>
      <c r="AO52" s="284"/>
      <c r="AP52" s="285"/>
      <c r="AQ52" s="213"/>
      <c r="AR52" s="213"/>
      <c r="AS52" s="289"/>
      <c r="AT52" s="289"/>
      <c r="AU52" s="285"/>
      <c r="AV52" s="285"/>
      <c r="AW52" s="218"/>
      <c r="AX52" s="219"/>
      <c r="AY52" s="289"/>
      <c r="AZ52" s="289"/>
      <c r="BA52" s="290"/>
      <c r="BB52" s="291"/>
      <c r="BC52" s="217"/>
      <c r="BD52" s="217"/>
      <c r="BE52" s="219"/>
      <c r="BF52" s="290"/>
      <c r="BG52" s="289"/>
      <c r="BH52" s="292"/>
      <c r="BI52" s="347"/>
      <c r="BJ52" s="224"/>
      <c r="BK52" s="225"/>
      <c r="BL52" s="226"/>
      <c r="BM52" s="348"/>
      <c r="BN52" s="228"/>
      <c r="BO52" s="228"/>
      <c r="BP52" s="228"/>
      <c r="BQ52" s="228"/>
      <c r="BR52" s="228"/>
      <c r="BS52" s="228"/>
      <c r="BT52" s="228"/>
      <c r="BU52" s="349"/>
      <c r="BV52" s="349"/>
      <c r="BW52" s="228"/>
      <c r="BX52" s="228"/>
      <c r="BY52" s="230"/>
      <c r="BZ52" s="192"/>
      <c r="CA52" s="193"/>
      <c r="CB52" s="193"/>
      <c r="CC52" s="286"/>
      <c r="CD52" s="286"/>
      <c r="CE52" s="287"/>
    </row>
    <row r="53" spans="1:83" ht="15.75" thickBot="1" x14ac:dyDescent="0.3">
      <c r="A53" s="234"/>
      <c r="B53" s="235"/>
      <c r="C53" s="236"/>
      <c r="D53" s="236"/>
      <c r="E53" s="236"/>
      <c r="F53" s="237"/>
      <c r="G53" s="238"/>
      <c r="H53" s="239"/>
      <c r="I53" s="358"/>
      <c r="J53" s="241"/>
      <c r="K53" s="241"/>
      <c r="L53" s="239"/>
      <c r="M53" s="242"/>
      <c r="N53" s="243"/>
      <c r="O53" s="243"/>
      <c r="P53" s="244"/>
      <c r="Q53" s="245"/>
      <c r="R53" s="243"/>
      <c r="S53" s="243"/>
      <c r="T53" s="243"/>
      <c r="U53" s="243"/>
      <c r="V53" s="247"/>
      <c r="W53" s="247"/>
      <c r="X53" s="248"/>
      <c r="Y53" s="249"/>
      <c r="Z53" s="250"/>
      <c r="AA53" s="250"/>
      <c r="AB53" s="251"/>
      <c r="AC53" s="252"/>
      <c r="AD53" s="251"/>
      <c r="AE53" s="251"/>
      <c r="AF53" s="250"/>
      <c r="AG53" s="250"/>
      <c r="AH53" s="359"/>
      <c r="AI53" s="360"/>
      <c r="AJ53" s="360"/>
      <c r="AK53" s="254"/>
      <c r="AL53" s="255"/>
      <c r="AM53" s="361"/>
      <c r="AN53" s="361"/>
      <c r="AO53" s="361"/>
      <c r="AP53" s="361"/>
      <c r="AQ53" s="361"/>
      <c r="AR53" s="361"/>
      <c r="AS53" s="362"/>
      <c r="AT53" s="362"/>
      <c r="AU53" s="256"/>
      <c r="AV53" s="256"/>
      <c r="AW53" s="363"/>
      <c r="AX53" s="261"/>
      <c r="AY53" s="362"/>
      <c r="AZ53" s="362"/>
      <c r="BA53" s="364"/>
      <c r="BB53" s="365"/>
      <c r="BC53" s="256"/>
      <c r="BD53" s="256"/>
      <c r="BE53" s="264"/>
      <c r="BF53" s="364"/>
      <c r="BG53" s="362"/>
      <c r="BH53" s="366"/>
      <c r="BI53" s="367"/>
      <c r="BJ53" s="267"/>
      <c r="BK53" s="268"/>
      <c r="BL53" s="269"/>
      <c r="BM53" s="368"/>
      <c r="BN53" s="271"/>
      <c r="BO53" s="271"/>
      <c r="BP53" s="271"/>
      <c r="BQ53" s="271"/>
      <c r="BR53" s="271"/>
      <c r="BS53" s="271"/>
      <c r="BT53" s="271"/>
      <c r="BU53" s="369"/>
      <c r="BV53" s="369"/>
      <c r="BW53" s="271"/>
      <c r="BX53" s="271"/>
      <c r="BY53" s="273"/>
      <c r="BZ53" s="235"/>
      <c r="CA53" s="236"/>
      <c r="CB53" s="236"/>
      <c r="CC53" s="370"/>
      <c r="CD53" s="370"/>
      <c r="CE53" s="371"/>
    </row>
    <row r="54" spans="1:83" x14ac:dyDescent="0.25">
      <c r="A54" s="150">
        <v>4</v>
      </c>
      <c r="B54" s="151" t="s">
        <v>380</v>
      </c>
      <c r="C54" s="152" t="s">
        <v>437</v>
      </c>
      <c r="D54" s="152" t="s">
        <v>478</v>
      </c>
      <c r="E54" s="152" t="s">
        <v>482</v>
      </c>
      <c r="F54" s="153" t="s">
        <v>334</v>
      </c>
      <c r="G54" s="188">
        <v>12662</v>
      </c>
      <c r="H54" s="372">
        <v>12680</v>
      </c>
      <c r="I54" s="373" t="s">
        <v>487</v>
      </c>
      <c r="J54" s="374">
        <v>43783</v>
      </c>
      <c r="K54" s="374">
        <v>44149</v>
      </c>
      <c r="L54" s="372">
        <v>12683</v>
      </c>
      <c r="M54" s="158"/>
      <c r="N54" s="159"/>
      <c r="O54" s="159"/>
      <c r="P54" s="160"/>
      <c r="Q54" s="161"/>
      <c r="R54" s="159"/>
      <c r="S54" s="159"/>
      <c r="T54" s="159"/>
      <c r="U54" s="159"/>
      <c r="V54" s="185"/>
      <c r="W54" s="185"/>
      <c r="X54" s="375"/>
      <c r="Y54" s="165" t="s">
        <v>190</v>
      </c>
      <c r="Z54" s="166" t="s">
        <v>191</v>
      </c>
      <c r="AA54" s="166" t="s">
        <v>192</v>
      </c>
      <c r="AB54" s="167">
        <v>43789</v>
      </c>
      <c r="AC54" s="168">
        <v>12686</v>
      </c>
      <c r="AD54" s="167">
        <v>43789</v>
      </c>
      <c r="AE54" s="167">
        <v>44155</v>
      </c>
      <c r="AF54" s="166" t="s">
        <v>557</v>
      </c>
      <c r="AG54" s="166" t="s">
        <v>565</v>
      </c>
      <c r="AH54" s="185"/>
      <c r="AI54" s="340"/>
      <c r="AJ54" s="340"/>
      <c r="AK54" s="170">
        <v>26700</v>
      </c>
      <c r="AL54" s="171"/>
      <c r="AM54" s="278"/>
      <c r="AN54" s="278"/>
      <c r="AO54" s="278"/>
      <c r="AP54" s="278"/>
      <c r="AQ54" s="278"/>
      <c r="AR54" s="278"/>
      <c r="AS54" s="376"/>
      <c r="AT54" s="376"/>
      <c r="AU54" s="278"/>
      <c r="AV54" s="278"/>
      <c r="AW54" s="175"/>
      <c r="AX54" s="176"/>
      <c r="AY54" s="376"/>
      <c r="AZ54" s="376"/>
      <c r="BA54" s="377"/>
      <c r="BB54" s="378"/>
      <c r="BC54" s="173"/>
      <c r="BD54" s="173"/>
      <c r="BE54" s="176"/>
      <c r="BF54" s="377"/>
      <c r="BG54" s="376"/>
      <c r="BH54" s="379"/>
      <c r="BI54" s="380">
        <f>AK54</f>
        <v>26700</v>
      </c>
      <c r="BJ54" s="181">
        <f>667.5+22250</f>
        <v>22917.5</v>
      </c>
      <c r="BK54" s="182">
        <f>4450</f>
        <v>4450</v>
      </c>
      <c r="BL54" s="183">
        <f>SUM(BJ54+BJ55+BJ56+BJ57+BJ58+BK54)</f>
        <v>111917.5</v>
      </c>
      <c r="BM54" s="184"/>
      <c r="BN54" s="185"/>
      <c r="BO54" s="185"/>
      <c r="BP54" s="185"/>
      <c r="BQ54" s="185"/>
      <c r="BR54" s="185"/>
      <c r="BS54" s="185"/>
      <c r="BT54" s="185"/>
      <c r="BU54" s="186"/>
      <c r="BV54" s="186"/>
      <c r="BW54" s="185"/>
      <c r="BX54" s="185"/>
      <c r="BY54" s="187"/>
      <c r="BZ54" s="151" t="s">
        <v>786</v>
      </c>
      <c r="CA54" s="188">
        <v>13620</v>
      </c>
      <c r="CB54" s="152" t="s">
        <v>787</v>
      </c>
      <c r="CC54" s="152" t="s">
        <v>870</v>
      </c>
      <c r="CD54" s="152" t="s">
        <v>783</v>
      </c>
      <c r="CE54" s="281">
        <v>707261</v>
      </c>
    </row>
    <row r="55" spans="1:83" x14ac:dyDescent="0.25">
      <c r="A55" s="191"/>
      <c r="B55" s="192"/>
      <c r="C55" s="193"/>
      <c r="D55" s="193"/>
      <c r="E55" s="193"/>
      <c r="F55" s="194"/>
      <c r="G55" s="381"/>
      <c r="H55" s="230"/>
      <c r="I55" s="382"/>
      <c r="J55" s="383"/>
      <c r="K55" s="383"/>
      <c r="L55" s="230"/>
      <c r="M55" s="199"/>
      <c r="N55" s="200"/>
      <c r="O55" s="200"/>
      <c r="P55" s="201"/>
      <c r="Q55" s="202"/>
      <c r="R55" s="200"/>
      <c r="S55" s="200"/>
      <c r="T55" s="200"/>
      <c r="U55" s="200"/>
      <c r="V55" s="228"/>
      <c r="W55" s="228"/>
      <c r="X55" s="384"/>
      <c r="Y55" s="206"/>
      <c r="Z55" s="207"/>
      <c r="AA55" s="207"/>
      <c r="AB55" s="208"/>
      <c r="AC55" s="209"/>
      <c r="AD55" s="208"/>
      <c r="AE55" s="208"/>
      <c r="AF55" s="207"/>
      <c r="AG55" s="207"/>
      <c r="AH55" s="228"/>
      <c r="AI55" s="349"/>
      <c r="AJ55" s="349"/>
      <c r="AK55" s="211"/>
      <c r="AL55" s="212" t="s">
        <v>578</v>
      </c>
      <c r="AM55" s="213" t="s">
        <v>579</v>
      </c>
      <c r="AN55" s="213">
        <v>44154</v>
      </c>
      <c r="AO55" s="284">
        <v>12950</v>
      </c>
      <c r="AP55" s="285" t="s">
        <v>606</v>
      </c>
      <c r="AQ55" s="213">
        <v>44156</v>
      </c>
      <c r="AR55" s="213">
        <v>44520</v>
      </c>
      <c r="AS55" s="289"/>
      <c r="AT55" s="289"/>
      <c r="AU55" s="285"/>
      <c r="AV55" s="285"/>
      <c r="AW55" s="218"/>
      <c r="AX55" s="219"/>
      <c r="AY55" s="289"/>
      <c r="AZ55" s="289"/>
      <c r="BA55" s="290"/>
      <c r="BB55" s="291"/>
      <c r="BC55" s="217"/>
      <c r="BD55" s="217"/>
      <c r="BE55" s="219"/>
      <c r="BF55" s="290"/>
      <c r="BG55" s="289"/>
      <c r="BH55" s="292"/>
      <c r="BI55" s="385"/>
      <c r="BJ55" s="224">
        <v>4450</v>
      </c>
      <c r="BK55" s="225"/>
      <c r="BL55" s="226"/>
      <c r="BM55" s="227"/>
      <c r="BN55" s="228"/>
      <c r="BO55" s="228"/>
      <c r="BP55" s="228"/>
      <c r="BQ55" s="228"/>
      <c r="BR55" s="228"/>
      <c r="BS55" s="228"/>
      <c r="BT55" s="228"/>
      <c r="BU55" s="229"/>
      <c r="BV55" s="229"/>
      <c r="BW55" s="228"/>
      <c r="BX55" s="228"/>
      <c r="BY55" s="230"/>
      <c r="BZ55" s="192"/>
      <c r="CA55" s="193"/>
      <c r="CB55" s="193"/>
      <c r="CC55" s="193"/>
      <c r="CD55" s="193"/>
      <c r="CE55" s="287"/>
    </row>
    <row r="56" spans="1:83" x14ac:dyDescent="0.25">
      <c r="A56" s="191"/>
      <c r="B56" s="192"/>
      <c r="C56" s="193"/>
      <c r="D56" s="193"/>
      <c r="E56" s="193"/>
      <c r="F56" s="194"/>
      <c r="G56" s="381"/>
      <c r="H56" s="230"/>
      <c r="I56" s="382"/>
      <c r="J56" s="383"/>
      <c r="K56" s="383"/>
      <c r="L56" s="230"/>
      <c r="M56" s="199"/>
      <c r="N56" s="200"/>
      <c r="O56" s="200"/>
      <c r="P56" s="201"/>
      <c r="Q56" s="202"/>
      <c r="R56" s="200"/>
      <c r="S56" s="200"/>
      <c r="T56" s="200"/>
      <c r="U56" s="200"/>
      <c r="V56" s="228"/>
      <c r="W56" s="228"/>
      <c r="X56" s="384"/>
      <c r="Y56" s="206"/>
      <c r="Z56" s="207"/>
      <c r="AA56" s="207"/>
      <c r="AB56" s="208"/>
      <c r="AC56" s="209"/>
      <c r="AD56" s="208"/>
      <c r="AE56" s="208"/>
      <c r="AF56" s="207"/>
      <c r="AG56" s="207"/>
      <c r="AH56" s="228"/>
      <c r="AI56" s="349"/>
      <c r="AJ56" s="349"/>
      <c r="AK56" s="211"/>
      <c r="AL56" s="212" t="s">
        <v>578</v>
      </c>
      <c r="AM56" s="213" t="s">
        <v>581</v>
      </c>
      <c r="AN56" s="213">
        <v>44509</v>
      </c>
      <c r="AO56" s="284">
        <v>13165</v>
      </c>
      <c r="AP56" s="285" t="s">
        <v>607</v>
      </c>
      <c r="AQ56" s="213">
        <v>44521</v>
      </c>
      <c r="AR56" s="213">
        <v>44885</v>
      </c>
      <c r="AS56" s="289"/>
      <c r="AT56" s="289"/>
      <c r="AU56" s="285"/>
      <c r="AV56" s="285"/>
      <c r="AW56" s="218"/>
      <c r="AX56" s="219"/>
      <c r="AY56" s="289"/>
      <c r="AZ56" s="289"/>
      <c r="BA56" s="290"/>
      <c r="BB56" s="291"/>
      <c r="BC56" s="217"/>
      <c r="BD56" s="217"/>
      <c r="BE56" s="219"/>
      <c r="BF56" s="290"/>
      <c r="BG56" s="289"/>
      <c r="BH56" s="292"/>
      <c r="BI56" s="385"/>
      <c r="BJ56" s="224">
        <f>22250+4450</f>
        <v>26700</v>
      </c>
      <c r="BK56" s="225"/>
      <c r="BL56" s="226"/>
      <c r="BM56" s="227"/>
      <c r="BN56" s="228"/>
      <c r="BO56" s="228"/>
      <c r="BP56" s="228"/>
      <c r="BQ56" s="228"/>
      <c r="BR56" s="228"/>
      <c r="BS56" s="228"/>
      <c r="BT56" s="228"/>
      <c r="BU56" s="229"/>
      <c r="BV56" s="229"/>
      <c r="BW56" s="228"/>
      <c r="BX56" s="228"/>
      <c r="BY56" s="230"/>
      <c r="BZ56" s="192"/>
      <c r="CA56" s="193"/>
      <c r="CB56" s="193"/>
      <c r="CC56" s="193"/>
      <c r="CD56" s="193"/>
      <c r="CE56" s="287"/>
    </row>
    <row r="57" spans="1:83" x14ac:dyDescent="0.25">
      <c r="A57" s="191"/>
      <c r="B57" s="192"/>
      <c r="C57" s="193"/>
      <c r="D57" s="193"/>
      <c r="E57" s="193"/>
      <c r="F57" s="194"/>
      <c r="G57" s="381"/>
      <c r="H57" s="230"/>
      <c r="I57" s="382"/>
      <c r="J57" s="383"/>
      <c r="K57" s="383"/>
      <c r="L57" s="230"/>
      <c r="M57" s="199"/>
      <c r="N57" s="200"/>
      <c r="O57" s="200"/>
      <c r="P57" s="201"/>
      <c r="Q57" s="202"/>
      <c r="R57" s="200"/>
      <c r="S57" s="200"/>
      <c r="T57" s="200"/>
      <c r="U57" s="200"/>
      <c r="V57" s="228"/>
      <c r="W57" s="228"/>
      <c r="X57" s="384"/>
      <c r="Y57" s="206"/>
      <c r="Z57" s="207"/>
      <c r="AA57" s="207"/>
      <c r="AB57" s="208"/>
      <c r="AC57" s="209"/>
      <c r="AD57" s="208"/>
      <c r="AE57" s="208"/>
      <c r="AF57" s="207"/>
      <c r="AG57" s="207"/>
      <c r="AH57" s="228"/>
      <c r="AI57" s="349"/>
      <c r="AJ57" s="349"/>
      <c r="AK57" s="211"/>
      <c r="AL57" s="212" t="s">
        <v>578</v>
      </c>
      <c r="AM57" s="213" t="s">
        <v>583</v>
      </c>
      <c r="AN57" s="213">
        <v>44806</v>
      </c>
      <c r="AO57" s="284">
        <v>13366</v>
      </c>
      <c r="AP57" s="285" t="s">
        <v>608</v>
      </c>
      <c r="AQ57" s="213">
        <v>44886</v>
      </c>
      <c r="AR57" s="213">
        <v>45250</v>
      </c>
      <c r="AS57" s="289"/>
      <c r="AT57" s="289"/>
      <c r="AU57" s="285"/>
      <c r="AV57" s="285"/>
      <c r="AW57" s="218"/>
      <c r="AX57" s="219"/>
      <c r="AY57" s="289"/>
      <c r="AZ57" s="289"/>
      <c r="BA57" s="290"/>
      <c r="BB57" s="291"/>
      <c r="BC57" s="217"/>
      <c r="BD57" s="217"/>
      <c r="BE57" s="219"/>
      <c r="BF57" s="290"/>
      <c r="BG57" s="289"/>
      <c r="BH57" s="292"/>
      <c r="BI57" s="385"/>
      <c r="BJ57" s="224">
        <f>4450+22250</f>
        <v>26700</v>
      </c>
      <c r="BK57" s="225"/>
      <c r="BL57" s="226"/>
      <c r="BM57" s="227"/>
      <c r="BN57" s="228"/>
      <c r="BO57" s="228"/>
      <c r="BP57" s="228"/>
      <c r="BQ57" s="228"/>
      <c r="BR57" s="228"/>
      <c r="BS57" s="228"/>
      <c r="BT57" s="228"/>
      <c r="BU57" s="229"/>
      <c r="BV57" s="229"/>
      <c r="BW57" s="228"/>
      <c r="BX57" s="228"/>
      <c r="BY57" s="230"/>
      <c r="BZ57" s="192"/>
      <c r="CA57" s="193"/>
      <c r="CB57" s="193"/>
      <c r="CC57" s="193"/>
      <c r="CD57" s="193"/>
      <c r="CE57" s="287"/>
    </row>
    <row r="58" spans="1:83" x14ac:dyDescent="0.25">
      <c r="A58" s="191"/>
      <c r="B58" s="192"/>
      <c r="C58" s="193"/>
      <c r="D58" s="193"/>
      <c r="E58" s="193"/>
      <c r="F58" s="194"/>
      <c r="G58" s="381"/>
      <c r="H58" s="230"/>
      <c r="I58" s="382"/>
      <c r="J58" s="383"/>
      <c r="K58" s="383"/>
      <c r="L58" s="230"/>
      <c r="M58" s="199"/>
      <c r="N58" s="200"/>
      <c r="O58" s="200"/>
      <c r="P58" s="201"/>
      <c r="Q58" s="202"/>
      <c r="R58" s="200"/>
      <c r="S58" s="200"/>
      <c r="T58" s="200"/>
      <c r="U58" s="200"/>
      <c r="V58" s="228"/>
      <c r="W58" s="228"/>
      <c r="X58" s="384"/>
      <c r="Y58" s="206"/>
      <c r="Z58" s="207"/>
      <c r="AA58" s="207"/>
      <c r="AB58" s="208"/>
      <c r="AC58" s="209"/>
      <c r="AD58" s="208"/>
      <c r="AE58" s="208"/>
      <c r="AF58" s="207"/>
      <c r="AG58" s="207"/>
      <c r="AH58" s="228"/>
      <c r="AI58" s="349"/>
      <c r="AJ58" s="349"/>
      <c r="AK58" s="211"/>
      <c r="AL58" s="212" t="s">
        <v>578</v>
      </c>
      <c r="AM58" s="213" t="s">
        <v>585</v>
      </c>
      <c r="AN58" s="213">
        <v>44514</v>
      </c>
      <c r="AO58" s="284">
        <v>13656</v>
      </c>
      <c r="AP58" s="285" t="s">
        <v>609</v>
      </c>
      <c r="AQ58" s="213">
        <v>45251</v>
      </c>
      <c r="AR58" s="213">
        <v>45618</v>
      </c>
      <c r="AS58" s="289"/>
      <c r="AT58" s="289"/>
      <c r="AU58" s="285"/>
      <c r="AV58" s="285"/>
      <c r="AW58" s="218"/>
      <c r="AX58" s="219"/>
      <c r="AY58" s="289"/>
      <c r="AZ58" s="289"/>
      <c r="BA58" s="290"/>
      <c r="BB58" s="291"/>
      <c r="BC58" s="217"/>
      <c r="BD58" s="217"/>
      <c r="BE58" s="219"/>
      <c r="BF58" s="290"/>
      <c r="BG58" s="289"/>
      <c r="BH58" s="292"/>
      <c r="BI58" s="385"/>
      <c r="BJ58" s="224">
        <v>26700</v>
      </c>
      <c r="BK58" s="225"/>
      <c r="BL58" s="226"/>
      <c r="BM58" s="227"/>
      <c r="BN58" s="228"/>
      <c r="BO58" s="228"/>
      <c r="BP58" s="228"/>
      <c r="BQ58" s="228"/>
      <c r="BR58" s="228"/>
      <c r="BS58" s="228"/>
      <c r="BT58" s="228"/>
      <c r="BU58" s="229"/>
      <c r="BV58" s="229"/>
      <c r="BW58" s="228"/>
      <c r="BX58" s="228"/>
      <c r="BY58" s="230"/>
      <c r="BZ58" s="192"/>
      <c r="CA58" s="193"/>
      <c r="CB58" s="193"/>
      <c r="CC58" s="193"/>
      <c r="CD58" s="193"/>
      <c r="CE58" s="287"/>
    </row>
    <row r="59" spans="1:83" x14ac:dyDescent="0.25">
      <c r="A59" s="191"/>
      <c r="B59" s="192"/>
      <c r="C59" s="193"/>
      <c r="D59" s="193"/>
      <c r="E59" s="193"/>
      <c r="F59" s="194"/>
      <c r="G59" s="381"/>
      <c r="H59" s="230"/>
      <c r="I59" s="382"/>
      <c r="J59" s="383"/>
      <c r="K59" s="383"/>
      <c r="L59" s="230"/>
      <c r="M59" s="199"/>
      <c r="N59" s="200"/>
      <c r="O59" s="200"/>
      <c r="P59" s="201"/>
      <c r="Q59" s="202"/>
      <c r="R59" s="200"/>
      <c r="S59" s="200"/>
      <c r="T59" s="200"/>
      <c r="U59" s="200"/>
      <c r="V59" s="228"/>
      <c r="W59" s="228"/>
      <c r="X59" s="384"/>
      <c r="Y59" s="206"/>
      <c r="Z59" s="207"/>
      <c r="AA59" s="207"/>
      <c r="AB59" s="208"/>
      <c r="AC59" s="209"/>
      <c r="AD59" s="208"/>
      <c r="AE59" s="208"/>
      <c r="AF59" s="207"/>
      <c r="AG59" s="207"/>
      <c r="AH59" s="228"/>
      <c r="AI59" s="349"/>
      <c r="AJ59" s="349"/>
      <c r="AK59" s="211"/>
      <c r="AL59" s="212"/>
      <c r="AM59" s="285"/>
      <c r="AN59" s="213"/>
      <c r="AO59" s="284"/>
      <c r="AP59" s="285"/>
      <c r="AQ59" s="213"/>
      <c r="AR59" s="213"/>
      <c r="AS59" s="289"/>
      <c r="AT59" s="289"/>
      <c r="AU59" s="285"/>
      <c r="AV59" s="285"/>
      <c r="AW59" s="218"/>
      <c r="AX59" s="219"/>
      <c r="AY59" s="289"/>
      <c r="AZ59" s="289"/>
      <c r="BA59" s="290"/>
      <c r="BB59" s="291"/>
      <c r="BC59" s="217"/>
      <c r="BD59" s="217"/>
      <c r="BE59" s="219"/>
      <c r="BF59" s="290"/>
      <c r="BG59" s="289"/>
      <c r="BH59" s="292"/>
      <c r="BI59" s="385"/>
      <c r="BJ59" s="224"/>
      <c r="BK59" s="225"/>
      <c r="BL59" s="226"/>
      <c r="BM59" s="227"/>
      <c r="BN59" s="228"/>
      <c r="BO59" s="228"/>
      <c r="BP59" s="228"/>
      <c r="BQ59" s="228"/>
      <c r="BR59" s="228"/>
      <c r="BS59" s="228"/>
      <c r="BT59" s="228"/>
      <c r="BU59" s="229"/>
      <c r="BV59" s="229"/>
      <c r="BW59" s="228"/>
      <c r="BX59" s="228"/>
      <c r="BY59" s="230"/>
      <c r="BZ59" s="192"/>
      <c r="CA59" s="193"/>
      <c r="CB59" s="193"/>
      <c r="CC59" s="193"/>
      <c r="CD59" s="193"/>
      <c r="CE59" s="287"/>
    </row>
    <row r="60" spans="1:83" x14ac:dyDescent="0.25">
      <c r="A60" s="191"/>
      <c r="B60" s="192"/>
      <c r="C60" s="193"/>
      <c r="D60" s="193"/>
      <c r="E60" s="193"/>
      <c r="F60" s="194"/>
      <c r="G60" s="381"/>
      <c r="H60" s="230"/>
      <c r="I60" s="382"/>
      <c r="J60" s="383"/>
      <c r="K60" s="383"/>
      <c r="L60" s="230"/>
      <c r="M60" s="199"/>
      <c r="N60" s="200"/>
      <c r="O60" s="200"/>
      <c r="P60" s="201"/>
      <c r="Q60" s="202"/>
      <c r="R60" s="200"/>
      <c r="S60" s="200"/>
      <c r="T60" s="200"/>
      <c r="U60" s="200"/>
      <c r="V60" s="228"/>
      <c r="W60" s="228"/>
      <c r="X60" s="384"/>
      <c r="Y60" s="206"/>
      <c r="Z60" s="207"/>
      <c r="AA60" s="207"/>
      <c r="AB60" s="208"/>
      <c r="AC60" s="209"/>
      <c r="AD60" s="208"/>
      <c r="AE60" s="208"/>
      <c r="AF60" s="207"/>
      <c r="AG60" s="207"/>
      <c r="AH60" s="228"/>
      <c r="AI60" s="349"/>
      <c r="AJ60" s="349"/>
      <c r="AK60" s="211"/>
      <c r="AL60" s="212"/>
      <c r="AM60" s="285"/>
      <c r="AN60" s="213"/>
      <c r="AO60" s="284"/>
      <c r="AP60" s="285"/>
      <c r="AQ60" s="213"/>
      <c r="AR60" s="213"/>
      <c r="AS60" s="289"/>
      <c r="AT60" s="289"/>
      <c r="AU60" s="285"/>
      <c r="AV60" s="285"/>
      <c r="AW60" s="218"/>
      <c r="AX60" s="219"/>
      <c r="AY60" s="289"/>
      <c r="AZ60" s="289"/>
      <c r="BA60" s="290"/>
      <c r="BB60" s="291"/>
      <c r="BC60" s="217"/>
      <c r="BD60" s="217"/>
      <c r="BE60" s="219"/>
      <c r="BF60" s="290"/>
      <c r="BG60" s="289"/>
      <c r="BH60" s="292"/>
      <c r="BI60" s="385"/>
      <c r="BJ60" s="224"/>
      <c r="BK60" s="225"/>
      <c r="BL60" s="226"/>
      <c r="BM60" s="227"/>
      <c r="BN60" s="228"/>
      <c r="BO60" s="228"/>
      <c r="BP60" s="228"/>
      <c r="BQ60" s="228"/>
      <c r="BR60" s="228"/>
      <c r="BS60" s="228"/>
      <c r="BT60" s="228"/>
      <c r="BU60" s="229"/>
      <c r="BV60" s="229"/>
      <c r="BW60" s="228"/>
      <c r="BX60" s="228"/>
      <c r="BY60" s="230"/>
      <c r="BZ60" s="192"/>
      <c r="CA60" s="193"/>
      <c r="CB60" s="193"/>
      <c r="CC60" s="193"/>
      <c r="CD60" s="193"/>
      <c r="CE60" s="287"/>
    </row>
    <row r="61" spans="1:83" ht="15.75" thickBot="1" x14ac:dyDescent="0.3">
      <c r="A61" s="234"/>
      <c r="B61" s="235"/>
      <c r="C61" s="236"/>
      <c r="D61" s="236"/>
      <c r="E61" s="236"/>
      <c r="F61" s="237"/>
      <c r="G61" s="386"/>
      <c r="H61" s="273"/>
      <c r="I61" s="387"/>
      <c r="J61" s="388"/>
      <c r="K61" s="388"/>
      <c r="L61" s="273"/>
      <c r="M61" s="242"/>
      <c r="N61" s="243"/>
      <c r="O61" s="243"/>
      <c r="P61" s="244"/>
      <c r="Q61" s="245"/>
      <c r="R61" s="243"/>
      <c r="S61" s="243"/>
      <c r="T61" s="243"/>
      <c r="U61" s="243"/>
      <c r="V61" s="271"/>
      <c r="W61" s="271"/>
      <c r="X61" s="389"/>
      <c r="Y61" s="249"/>
      <c r="Z61" s="250"/>
      <c r="AA61" s="250"/>
      <c r="AB61" s="251"/>
      <c r="AC61" s="252"/>
      <c r="AD61" s="251"/>
      <c r="AE61" s="251"/>
      <c r="AF61" s="250"/>
      <c r="AG61" s="250"/>
      <c r="AH61" s="271"/>
      <c r="AI61" s="369"/>
      <c r="AJ61" s="369"/>
      <c r="AK61" s="254"/>
      <c r="AL61" s="255"/>
      <c r="AM61" s="361"/>
      <c r="AN61" s="361"/>
      <c r="AO61" s="361"/>
      <c r="AP61" s="361"/>
      <c r="AQ61" s="361"/>
      <c r="AR61" s="361"/>
      <c r="AS61" s="362"/>
      <c r="AT61" s="362"/>
      <c r="AU61" s="256"/>
      <c r="AV61" s="256"/>
      <c r="AW61" s="260"/>
      <c r="AX61" s="261"/>
      <c r="AY61" s="362"/>
      <c r="AZ61" s="362"/>
      <c r="BA61" s="364"/>
      <c r="BB61" s="365"/>
      <c r="BC61" s="256"/>
      <c r="BD61" s="256"/>
      <c r="BE61" s="264"/>
      <c r="BF61" s="364"/>
      <c r="BG61" s="362"/>
      <c r="BH61" s="366"/>
      <c r="BI61" s="390"/>
      <c r="BJ61" s="267"/>
      <c r="BK61" s="268"/>
      <c r="BL61" s="269"/>
      <c r="BM61" s="270"/>
      <c r="BN61" s="271"/>
      <c r="BO61" s="271"/>
      <c r="BP61" s="271"/>
      <c r="BQ61" s="271"/>
      <c r="BR61" s="271"/>
      <c r="BS61" s="271"/>
      <c r="BT61" s="271"/>
      <c r="BU61" s="272"/>
      <c r="BV61" s="272"/>
      <c r="BW61" s="271"/>
      <c r="BX61" s="271"/>
      <c r="BY61" s="273"/>
      <c r="BZ61" s="235"/>
      <c r="CA61" s="236"/>
      <c r="CB61" s="236"/>
      <c r="CC61" s="236"/>
      <c r="CD61" s="236"/>
      <c r="CE61" s="371"/>
    </row>
    <row r="62" spans="1:83" x14ac:dyDescent="0.25">
      <c r="A62" s="150">
        <v>5</v>
      </c>
      <c r="B62" s="151" t="s">
        <v>381</v>
      </c>
      <c r="C62" s="152" t="s">
        <v>438</v>
      </c>
      <c r="D62" s="152" t="s">
        <v>478</v>
      </c>
      <c r="E62" s="152" t="s">
        <v>482</v>
      </c>
      <c r="F62" s="153" t="s">
        <v>335</v>
      </c>
      <c r="G62" s="188">
        <v>12681</v>
      </c>
      <c r="H62" s="372">
        <v>12700</v>
      </c>
      <c r="I62" s="373" t="s">
        <v>488</v>
      </c>
      <c r="J62" s="374">
        <v>43811</v>
      </c>
      <c r="K62" s="374">
        <v>44177</v>
      </c>
      <c r="L62" s="372">
        <v>12705</v>
      </c>
      <c r="M62" s="158"/>
      <c r="N62" s="159"/>
      <c r="O62" s="159"/>
      <c r="P62" s="160"/>
      <c r="Q62" s="161"/>
      <c r="R62" s="159"/>
      <c r="S62" s="159"/>
      <c r="T62" s="159"/>
      <c r="U62" s="159"/>
      <c r="V62" s="185"/>
      <c r="W62" s="185"/>
      <c r="X62" s="375"/>
      <c r="Y62" s="165" t="s">
        <v>193</v>
      </c>
      <c r="Z62" s="166" t="s">
        <v>194</v>
      </c>
      <c r="AA62" s="166" t="s">
        <v>195</v>
      </c>
      <c r="AB62" s="167">
        <v>43818</v>
      </c>
      <c r="AC62" s="168">
        <v>12711</v>
      </c>
      <c r="AD62" s="167">
        <v>43831</v>
      </c>
      <c r="AE62" s="167">
        <v>44196</v>
      </c>
      <c r="AF62" s="166" t="s">
        <v>557</v>
      </c>
      <c r="AG62" s="166" t="s">
        <v>565</v>
      </c>
      <c r="AH62" s="185"/>
      <c r="AI62" s="340"/>
      <c r="AJ62" s="340"/>
      <c r="AK62" s="170">
        <v>61320</v>
      </c>
      <c r="AL62" s="171"/>
      <c r="AM62" s="278"/>
      <c r="AN62" s="278"/>
      <c r="AO62" s="278"/>
      <c r="AP62" s="278"/>
      <c r="AQ62" s="278"/>
      <c r="AR62" s="278"/>
      <c r="AS62" s="376"/>
      <c r="AT62" s="376"/>
      <c r="AU62" s="278"/>
      <c r="AV62" s="278"/>
      <c r="AW62" s="175"/>
      <c r="AX62" s="176"/>
      <c r="AY62" s="376"/>
      <c r="AZ62" s="376"/>
      <c r="BA62" s="377"/>
      <c r="BB62" s="378"/>
      <c r="BC62" s="173"/>
      <c r="BD62" s="173"/>
      <c r="BE62" s="176"/>
      <c r="BF62" s="377"/>
      <c r="BG62" s="376"/>
      <c r="BH62" s="379"/>
      <c r="BI62" s="380">
        <f>AK62+AW66</f>
        <v>74197.2</v>
      </c>
      <c r="BJ62" s="181">
        <v>56210</v>
      </c>
      <c r="BK62" s="182">
        <f>6183.1+6183.1+6183.1+12366.2+6183.1+6183.1+6183.1+6183.1+6183.1+6183.1+6183.1</f>
        <v>74197.200000000012</v>
      </c>
      <c r="BL62" s="183">
        <f>BJ62+BJ64+BJ66+BK62</f>
        <v>263778.2</v>
      </c>
      <c r="BM62" s="184"/>
      <c r="BN62" s="185"/>
      <c r="BO62" s="185"/>
      <c r="BP62" s="185"/>
      <c r="BQ62" s="185"/>
      <c r="BR62" s="185"/>
      <c r="BS62" s="185"/>
      <c r="BT62" s="185"/>
      <c r="BU62" s="186"/>
      <c r="BV62" s="186"/>
      <c r="BW62" s="185"/>
      <c r="BX62" s="185"/>
      <c r="BY62" s="187"/>
      <c r="BZ62" s="391" t="s">
        <v>805</v>
      </c>
      <c r="CA62" s="188">
        <v>13538</v>
      </c>
      <c r="CB62" s="152" t="s">
        <v>776</v>
      </c>
      <c r="CC62" s="152">
        <v>713045</v>
      </c>
      <c r="CD62" s="152" t="s">
        <v>789</v>
      </c>
      <c r="CE62" s="281">
        <v>706448</v>
      </c>
    </row>
    <row r="63" spans="1:83" x14ac:dyDescent="0.25">
      <c r="A63" s="191"/>
      <c r="B63" s="192"/>
      <c r="C63" s="193"/>
      <c r="D63" s="193"/>
      <c r="E63" s="193"/>
      <c r="F63" s="194"/>
      <c r="G63" s="381"/>
      <c r="H63" s="230"/>
      <c r="I63" s="382"/>
      <c r="J63" s="383"/>
      <c r="K63" s="383"/>
      <c r="L63" s="230"/>
      <c r="M63" s="199"/>
      <c r="N63" s="200"/>
      <c r="O63" s="200"/>
      <c r="P63" s="201"/>
      <c r="Q63" s="202"/>
      <c r="R63" s="200"/>
      <c r="S63" s="200"/>
      <c r="T63" s="200"/>
      <c r="U63" s="200"/>
      <c r="V63" s="228"/>
      <c r="W63" s="228"/>
      <c r="X63" s="384"/>
      <c r="Y63" s="206"/>
      <c r="Z63" s="207"/>
      <c r="AA63" s="207"/>
      <c r="AB63" s="208"/>
      <c r="AC63" s="209"/>
      <c r="AD63" s="208"/>
      <c r="AE63" s="208"/>
      <c r="AF63" s="207"/>
      <c r="AG63" s="207"/>
      <c r="AH63" s="228"/>
      <c r="AI63" s="349"/>
      <c r="AJ63" s="349"/>
      <c r="AK63" s="211"/>
      <c r="AL63" s="212" t="s">
        <v>578</v>
      </c>
      <c r="AM63" s="213" t="s">
        <v>579</v>
      </c>
      <c r="AN63" s="213">
        <v>44172</v>
      </c>
      <c r="AO63" s="214">
        <v>12943</v>
      </c>
      <c r="AP63" s="213" t="s">
        <v>610</v>
      </c>
      <c r="AQ63" s="215">
        <v>44197</v>
      </c>
      <c r="AR63" s="213">
        <v>44561</v>
      </c>
      <c r="AS63" s="289"/>
      <c r="AT63" s="289"/>
      <c r="AU63" s="217"/>
      <c r="AV63" s="217"/>
      <c r="AW63" s="218"/>
      <c r="AX63" s="219"/>
      <c r="AY63" s="289"/>
      <c r="AZ63" s="289"/>
      <c r="BA63" s="290"/>
      <c r="BB63" s="291"/>
      <c r="BC63" s="217"/>
      <c r="BD63" s="217"/>
      <c r="BE63" s="219"/>
      <c r="BF63" s="290"/>
      <c r="BG63" s="289"/>
      <c r="BH63" s="292"/>
      <c r="BI63" s="385"/>
      <c r="BJ63" s="224"/>
      <c r="BK63" s="225"/>
      <c r="BL63" s="226"/>
      <c r="BM63" s="227"/>
      <c r="BN63" s="228"/>
      <c r="BO63" s="228"/>
      <c r="BP63" s="228"/>
      <c r="BQ63" s="228"/>
      <c r="BR63" s="228"/>
      <c r="BS63" s="228"/>
      <c r="BT63" s="228"/>
      <c r="BU63" s="229"/>
      <c r="BV63" s="229"/>
      <c r="BW63" s="228"/>
      <c r="BX63" s="228"/>
      <c r="BY63" s="230"/>
      <c r="BZ63" s="392"/>
      <c r="CA63" s="193"/>
      <c r="CB63" s="193"/>
      <c r="CC63" s="193"/>
      <c r="CD63" s="193"/>
      <c r="CE63" s="287"/>
    </row>
    <row r="64" spans="1:83" x14ac:dyDescent="0.25">
      <c r="A64" s="191"/>
      <c r="B64" s="192"/>
      <c r="C64" s="193"/>
      <c r="D64" s="193"/>
      <c r="E64" s="193"/>
      <c r="F64" s="194"/>
      <c r="G64" s="381"/>
      <c r="H64" s="230"/>
      <c r="I64" s="382"/>
      <c r="J64" s="383"/>
      <c r="K64" s="383"/>
      <c r="L64" s="230"/>
      <c r="M64" s="199"/>
      <c r="N64" s="200"/>
      <c r="O64" s="200"/>
      <c r="P64" s="201"/>
      <c r="Q64" s="202"/>
      <c r="R64" s="200"/>
      <c r="S64" s="200"/>
      <c r="T64" s="200"/>
      <c r="U64" s="200"/>
      <c r="V64" s="228"/>
      <c r="W64" s="228"/>
      <c r="X64" s="384"/>
      <c r="Y64" s="206"/>
      <c r="Z64" s="207"/>
      <c r="AA64" s="207"/>
      <c r="AB64" s="208"/>
      <c r="AC64" s="209"/>
      <c r="AD64" s="208"/>
      <c r="AE64" s="208"/>
      <c r="AF64" s="207"/>
      <c r="AG64" s="207"/>
      <c r="AH64" s="228"/>
      <c r="AI64" s="349"/>
      <c r="AJ64" s="349"/>
      <c r="AK64" s="211"/>
      <c r="AL64" s="212" t="s">
        <v>578</v>
      </c>
      <c r="AM64" s="213" t="s">
        <v>581</v>
      </c>
      <c r="AN64" s="213">
        <v>44536</v>
      </c>
      <c r="AO64" s="214">
        <v>13187</v>
      </c>
      <c r="AP64" s="213" t="s">
        <v>611</v>
      </c>
      <c r="AQ64" s="215">
        <v>44562</v>
      </c>
      <c r="AR64" s="213">
        <v>44926</v>
      </c>
      <c r="AS64" s="289"/>
      <c r="AT64" s="289"/>
      <c r="AU64" s="217"/>
      <c r="AV64" s="217"/>
      <c r="AW64" s="218"/>
      <c r="AX64" s="219"/>
      <c r="AY64" s="289"/>
      <c r="AZ64" s="289"/>
      <c r="BA64" s="290"/>
      <c r="BB64" s="291"/>
      <c r="BC64" s="217"/>
      <c r="BD64" s="217"/>
      <c r="BE64" s="219"/>
      <c r="BF64" s="290"/>
      <c r="BG64" s="289"/>
      <c r="BH64" s="292"/>
      <c r="BI64" s="385"/>
      <c r="BJ64" s="224">
        <v>61320</v>
      </c>
      <c r="BK64" s="225"/>
      <c r="BL64" s="226"/>
      <c r="BM64" s="227"/>
      <c r="BN64" s="228"/>
      <c r="BO64" s="228"/>
      <c r="BP64" s="228"/>
      <c r="BQ64" s="228"/>
      <c r="BR64" s="228"/>
      <c r="BS64" s="228"/>
      <c r="BT64" s="228"/>
      <c r="BU64" s="229"/>
      <c r="BV64" s="229"/>
      <c r="BW64" s="228"/>
      <c r="BX64" s="228"/>
      <c r="BY64" s="230"/>
      <c r="BZ64" s="392"/>
      <c r="CA64" s="193"/>
      <c r="CB64" s="193"/>
      <c r="CC64" s="193"/>
      <c r="CD64" s="193"/>
      <c r="CE64" s="287"/>
    </row>
    <row r="65" spans="1:83" x14ac:dyDescent="0.25">
      <c r="A65" s="191"/>
      <c r="B65" s="192"/>
      <c r="C65" s="193"/>
      <c r="D65" s="193"/>
      <c r="E65" s="193"/>
      <c r="F65" s="194"/>
      <c r="G65" s="381"/>
      <c r="H65" s="230"/>
      <c r="I65" s="382"/>
      <c r="J65" s="383"/>
      <c r="K65" s="383"/>
      <c r="L65" s="230"/>
      <c r="M65" s="199"/>
      <c r="N65" s="200"/>
      <c r="O65" s="200"/>
      <c r="P65" s="201"/>
      <c r="Q65" s="202"/>
      <c r="R65" s="200"/>
      <c r="S65" s="200"/>
      <c r="T65" s="200"/>
      <c r="U65" s="200"/>
      <c r="V65" s="228"/>
      <c r="W65" s="228"/>
      <c r="X65" s="384"/>
      <c r="Y65" s="206"/>
      <c r="Z65" s="207"/>
      <c r="AA65" s="207"/>
      <c r="AB65" s="208"/>
      <c r="AC65" s="209"/>
      <c r="AD65" s="208"/>
      <c r="AE65" s="208"/>
      <c r="AF65" s="207"/>
      <c r="AG65" s="207"/>
      <c r="AH65" s="228"/>
      <c r="AI65" s="349"/>
      <c r="AJ65" s="349"/>
      <c r="AK65" s="211"/>
      <c r="AL65" s="212" t="s">
        <v>578</v>
      </c>
      <c r="AM65" s="213" t="s">
        <v>583</v>
      </c>
      <c r="AN65" s="213">
        <v>44901</v>
      </c>
      <c r="AO65" s="214">
        <v>13427</v>
      </c>
      <c r="AP65" s="213" t="s">
        <v>612</v>
      </c>
      <c r="AQ65" s="215">
        <v>44927</v>
      </c>
      <c r="AR65" s="213">
        <v>45291</v>
      </c>
      <c r="AS65" s="289"/>
      <c r="AT65" s="289"/>
      <c r="AU65" s="217"/>
      <c r="AV65" s="217"/>
      <c r="AW65" s="218"/>
      <c r="AX65" s="219"/>
      <c r="AY65" s="289"/>
      <c r="AZ65" s="289"/>
      <c r="BA65" s="290"/>
      <c r="BB65" s="291"/>
      <c r="BC65" s="217"/>
      <c r="BD65" s="217"/>
      <c r="BE65" s="219"/>
      <c r="BF65" s="290"/>
      <c r="BG65" s="289"/>
      <c r="BH65" s="292"/>
      <c r="BI65" s="385"/>
      <c r="BJ65" s="224"/>
      <c r="BK65" s="225"/>
      <c r="BL65" s="226"/>
      <c r="BM65" s="227"/>
      <c r="BN65" s="228"/>
      <c r="BO65" s="228"/>
      <c r="BP65" s="228"/>
      <c r="BQ65" s="228"/>
      <c r="BR65" s="228"/>
      <c r="BS65" s="228"/>
      <c r="BT65" s="228"/>
      <c r="BU65" s="229"/>
      <c r="BV65" s="229"/>
      <c r="BW65" s="228"/>
      <c r="BX65" s="228"/>
      <c r="BY65" s="230"/>
      <c r="BZ65" s="392"/>
      <c r="CA65" s="193"/>
      <c r="CB65" s="193"/>
      <c r="CC65" s="193"/>
      <c r="CD65" s="193"/>
      <c r="CE65" s="287"/>
    </row>
    <row r="66" spans="1:83" x14ac:dyDescent="0.25">
      <c r="A66" s="191"/>
      <c r="B66" s="192"/>
      <c r="C66" s="193"/>
      <c r="D66" s="193"/>
      <c r="E66" s="193"/>
      <c r="F66" s="194"/>
      <c r="G66" s="381"/>
      <c r="H66" s="230"/>
      <c r="I66" s="382"/>
      <c r="J66" s="383"/>
      <c r="K66" s="383"/>
      <c r="L66" s="230"/>
      <c r="M66" s="199"/>
      <c r="N66" s="200"/>
      <c r="O66" s="200"/>
      <c r="P66" s="201"/>
      <c r="Q66" s="202"/>
      <c r="R66" s="200"/>
      <c r="S66" s="200"/>
      <c r="T66" s="200"/>
      <c r="U66" s="200"/>
      <c r="V66" s="228"/>
      <c r="W66" s="228"/>
      <c r="X66" s="384"/>
      <c r="Y66" s="206"/>
      <c r="Z66" s="207"/>
      <c r="AA66" s="207"/>
      <c r="AB66" s="208"/>
      <c r="AC66" s="209"/>
      <c r="AD66" s="208"/>
      <c r="AE66" s="208"/>
      <c r="AF66" s="207"/>
      <c r="AG66" s="207"/>
      <c r="AH66" s="228"/>
      <c r="AI66" s="349"/>
      <c r="AJ66" s="349"/>
      <c r="AK66" s="211"/>
      <c r="AL66" s="212" t="s">
        <v>578</v>
      </c>
      <c r="AM66" s="213" t="s">
        <v>585</v>
      </c>
      <c r="AN66" s="213">
        <v>45135</v>
      </c>
      <c r="AO66" s="214">
        <v>13585</v>
      </c>
      <c r="AP66" s="213" t="s">
        <v>613</v>
      </c>
      <c r="AQ66" s="215">
        <v>44986</v>
      </c>
      <c r="AR66" s="213">
        <v>45291</v>
      </c>
      <c r="AS66" s="289"/>
      <c r="AT66" s="289"/>
      <c r="AU66" s="393">
        <v>0.21</v>
      </c>
      <c r="AV66" s="217"/>
      <c r="AW66" s="218">
        <v>12877.2</v>
      </c>
      <c r="AX66" s="219"/>
      <c r="AY66" s="289"/>
      <c r="AZ66" s="289"/>
      <c r="BA66" s="290"/>
      <c r="BB66" s="291"/>
      <c r="BC66" s="217"/>
      <c r="BD66" s="217"/>
      <c r="BE66" s="219"/>
      <c r="BF66" s="290"/>
      <c r="BG66" s="289"/>
      <c r="BH66" s="292"/>
      <c r="BI66" s="385"/>
      <c r="BJ66" s="224">
        <v>72051</v>
      </c>
      <c r="BK66" s="225"/>
      <c r="BL66" s="226"/>
      <c r="BM66" s="227"/>
      <c r="BN66" s="228"/>
      <c r="BO66" s="228"/>
      <c r="BP66" s="228"/>
      <c r="BQ66" s="228"/>
      <c r="BR66" s="228"/>
      <c r="BS66" s="228"/>
      <c r="BT66" s="228"/>
      <c r="BU66" s="229"/>
      <c r="BV66" s="229"/>
      <c r="BW66" s="228"/>
      <c r="BX66" s="228"/>
      <c r="BY66" s="230"/>
      <c r="BZ66" s="392"/>
      <c r="CA66" s="193"/>
      <c r="CB66" s="193"/>
      <c r="CC66" s="193"/>
      <c r="CD66" s="193"/>
      <c r="CE66" s="287"/>
    </row>
    <row r="67" spans="1:83" x14ac:dyDescent="0.25">
      <c r="A67" s="191"/>
      <c r="B67" s="192"/>
      <c r="C67" s="193"/>
      <c r="D67" s="193"/>
      <c r="E67" s="193"/>
      <c r="F67" s="194"/>
      <c r="G67" s="381"/>
      <c r="H67" s="230"/>
      <c r="I67" s="382"/>
      <c r="J67" s="383"/>
      <c r="K67" s="383"/>
      <c r="L67" s="230"/>
      <c r="M67" s="199"/>
      <c r="N67" s="200"/>
      <c r="O67" s="200"/>
      <c r="P67" s="201"/>
      <c r="Q67" s="202"/>
      <c r="R67" s="200"/>
      <c r="S67" s="200"/>
      <c r="T67" s="200"/>
      <c r="U67" s="200"/>
      <c r="V67" s="228"/>
      <c r="W67" s="228"/>
      <c r="X67" s="384"/>
      <c r="Y67" s="206"/>
      <c r="Z67" s="207"/>
      <c r="AA67" s="207"/>
      <c r="AB67" s="208"/>
      <c r="AC67" s="209"/>
      <c r="AD67" s="208"/>
      <c r="AE67" s="208"/>
      <c r="AF67" s="207"/>
      <c r="AG67" s="207"/>
      <c r="AH67" s="228"/>
      <c r="AI67" s="349"/>
      <c r="AJ67" s="349"/>
      <c r="AK67" s="211"/>
      <c r="AL67" s="212" t="s">
        <v>578</v>
      </c>
      <c r="AM67" s="213" t="s">
        <v>586</v>
      </c>
      <c r="AN67" s="215">
        <v>45287</v>
      </c>
      <c r="AO67" s="214">
        <v>13684</v>
      </c>
      <c r="AP67" s="285" t="s">
        <v>592</v>
      </c>
      <c r="AQ67" s="215">
        <v>45292</v>
      </c>
      <c r="AR67" s="215">
        <v>45657</v>
      </c>
      <c r="AS67" s="289"/>
      <c r="AT67" s="289"/>
      <c r="AU67" s="217"/>
      <c r="AV67" s="217"/>
      <c r="AW67" s="218"/>
      <c r="AX67" s="219"/>
      <c r="AY67" s="289"/>
      <c r="AZ67" s="289"/>
      <c r="BA67" s="290"/>
      <c r="BB67" s="291"/>
      <c r="BC67" s="217"/>
      <c r="BD67" s="217"/>
      <c r="BE67" s="219"/>
      <c r="BF67" s="290"/>
      <c r="BG67" s="289"/>
      <c r="BH67" s="292"/>
      <c r="BI67" s="385"/>
      <c r="BJ67" s="224"/>
      <c r="BK67" s="225"/>
      <c r="BL67" s="226"/>
      <c r="BM67" s="227"/>
      <c r="BN67" s="228"/>
      <c r="BO67" s="228"/>
      <c r="BP67" s="228"/>
      <c r="BQ67" s="228"/>
      <c r="BR67" s="228"/>
      <c r="BS67" s="228"/>
      <c r="BT67" s="228"/>
      <c r="BU67" s="229"/>
      <c r="BV67" s="229"/>
      <c r="BW67" s="228"/>
      <c r="BX67" s="228"/>
      <c r="BY67" s="230"/>
      <c r="BZ67" s="392"/>
      <c r="CA67" s="193"/>
      <c r="CB67" s="193"/>
      <c r="CC67" s="193"/>
      <c r="CD67" s="193"/>
      <c r="CE67" s="287"/>
    </row>
    <row r="68" spans="1:83" x14ac:dyDescent="0.25">
      <c r="A68" s="191"/>
      <c r="B68" s="192"/>
      <c r="C68" s="193"/>
      <c r="D68" s="193"/>
      <c r="E68" s="193"/>
      <c r="F68" s="194"/>
      <c r="G68" s="381"/>
      <c r="H68" s="230"/>
      <c r="I68" s="382"/>
      <c r="J68" s="383"/>
      <c r="K68" s="383"/>
      <c r="L68" s="230"/>
      <c r="M68" s="199"/>
      <c r="N68" s="200"/>
      <c r="O68" s="200"/>
      <c r="P68" s="201"/>
      <c r="Q68" s="202"/>
      <c r="R68" s="200"/>
      <c r="S68" s="200"/>
      <c r="T68" s="200"/>
      <c r="U68" s="200"/>
      <c r="V68" s="228"/>
      <c r="W68" s="228"/>
      <c r="X68" s="384"/>
      <c r="Y68" s="206"/>
      <c r="Z68" s="207"/>
      <c r="AA68" s="207"/>
      <c r="AB68" s="208"/>
      <c r="AC68" s="209"/>
      <c r="AD68" s="208"/>
      <c r="AE68" s="208"/>
      <c r="AF68" s="207"/>
      <c r="AG68" s="207"/>
      <c r="AH68" s="228"/>
      <c r="AI68" s="349"/>
      <c r="AJ68" s="349"/>
      <c r="AK68" s="211"/>
      <c r="AL68" s="212"/>
      <c r="AM68" s="213"/>
      <c r="AN68" s="213"/>
      <c r="AO68" s="214"/>
      <c r="AP68" s="213"/>
      <c r="AQ68" s="215"/>
      <c r="AR68" s="213"/>
      <c r="AS68" s="289"/>
      <c r="AT68" s="289"/>
      <c r="AU68" s="217"/>
      <c r="AV68" s="217"/>
      <c r="AW68" s="218"/>
      <c r="AX68" s="219"/>
      <c r="AY68" s="289"/>
      <c r="AZ68" s="289"/>
      <c r="BA68" s="290"/>
      <c r="BB68" s="291"/>
      <c r="BC68" s="217"/>
      <c r="BD68" s="217"/>
      <c r="BE68" s="219"/>
      <c r="BF68" s="290"/>
      <c r="BG68" s="289"/>
      <c r="BH68" s="292"/>
      <c r="BI68" s="385"/>
      <c r="BJ68" s="224"/>
      <c r="BK68" s="225"/>
      <c r="BL68" s="226"/>
      <c r="BM68" s="227"/>
      <c r="BN68" s="228"/>
      <c r="BO68" s="228"/>
      <c r="BP68" s="228"/>
      <c r="BQ68" s="228"/>
      <c r="BR68" s="228"/>
      <c r="BS68" s="228"/>
      <c r="BT68" s="228"/>
      <c r="BU68" s="229"/>
      <c r="BV68" s="229"/>
      <c r="BW68" s="228"/>
      <c r="BX68" s="228"/>
      <c r="BY68" s="230"/>
      <c r="BZ68" s="392"/>
      <c r="CA68" s="193"/>
      <c r="CB68" s="193"/>
      <c r="CC68" s="193"/>
      <c r="CD68" s="193"/>
      <c r="CE68" s="287"/>
    </row>
    <row r="69" spans="1:83" x14ac:dyDescent="0.25">
      <c r="A69" s="191"/>
      <c r="B69" s="192"/>
      <c r="C69" s="193"/>
      <c r="D69" s="193"/>
      <c r="E69" s="193"/>
      <c r="F69" s="194"/>
      <c r="G69" s="381"/>
      <c r="H69" s="230"/>
      <c r="I69" s="382"/>
      <c r="J69" s="383"/>
      <c r="K69" s="383"/>
      <c r="L69" s="230"/>
      <c r="M69" s="199"/>
      <c r="N69" s="200"/>
      <c r="O69" s="200"/>
      <c r="P69" s="201"/>
      <c r="Q69" s="202"/>
      <c r="R69" s="200"/>
      <c r="S69" s="200"/>
      <c r="T69" s="200"/>
      <c r="U69" s="200"/>
      <c r="V69" s="228"/>
      <c r="W69" s="228"/>
      <c r="X69" s="384"/>
      <c r="Y69" s="206"/>
      <c r="Z69" s="207"/>
      <c r="AA69" s="207"/>
      <c r="AB69" s="208"/>
      <c r="AC69" s="209"/>
      <c r="AD69" s="208"/>
      <c r="AE69" s="208"/>
      <c r="AF69" s="207"/>
      <c r="AG69" s="207"/>
      <c r="AH69" s="228"/>
      <c r="AI69" s="349"/>
      <c r="AJ69" s="349"/>
      <c r="AK69" s="211"/>
      <c r="AL69" s="212"/>
      <c r="AM69" s="213"/>
      <c r="AN69" s="213"/>
      <c r="AO69" s="214"/>
      <c r="AP69" s="213"/>
      <c r="AQ69" s="215"/>
      <c r="AR69" s="213"/>
      <c r="AS69" s="289"/>
      <c r="AT69" s="289"/>
      <c r="AU69" s="217"/>
      <c r="AV69" s="217"/>
      <c r="AW69" s="218"/>
      <c r="AX69" s="219"/>
      <c r="AY69" s="289"/>
      <c r="AZ69" s="289"/>
      <c r="BA69" s="290"/>
      <c r="BB69" s="291"/>
      <c r="BC69" s="217"/>
      <c r="BD69" s="217"/>
      <c r="BE69" s="219"/>
      <c r="BF69" s="290"/>
      <c r="BG69" s="289"/>
      <c r="BH69" s="292"/>
      <c r="BI69" s="385"/>
      <c r="BJ69" s="224"/>
      <c r="BK69" s="225"/>
      <c r="BL69" s="226"/>
      <c r="BM69" s="227"/>
      <c r="BN69" s="228"/>
      <c r="BO69" s="228"/>
      <c r="BP69" s="228"/>
      <c r="BQ69" s="228"/>
      <c r="BR69" s="228"/>
      <c r="BS69" s="228"/>
      <c r="BT69" s="228"/>
      <c r="BU69" s="229"/>
      <c r="BV69" s="229"/>
      <c r="BW69" s="228"/>
      <c r="BX69" s="228"/>
      <c r="BY69" s="230"/>
      <c r="BZ69" s="392"/>
      <c r="CA69" s="193"/>
      <c r="CB69" s="193"/>
      <c r="CC69" s="193"/>
      <c r="CD69" s="193"/>
      <c r="CE69" s="287"/>
    </row>
    <row r="70" spans="1:83" ht="15.75" thickBot="1" x14ac:dyDescent="0.3">
      <c r="A70" s="234"/>
      <c r="B70" s="235"/>
      <c r="C70" s="236"/>
      <c r="D70" s="236"/>
      <c r="E70" s="236"/>
      <c r="F70" s="237"/>
      <c r="G70" s="386"/>
      <c r="H70" s="273"/>
      <c r="I70" s="387"/>
      <c r="J70" s="388"/>
      <c r="K70" s="388"/>
      <c r="L70" s="273"/>
      <c r="M70" s="242"/>
      <c r="N70" s="243"/>
      <c r="O70" s="243"/>
      <c r="P70" s="244"/>
      <c r="Q70" s="245"/>
      <c r="R70" s="243"/>
      <c r="S70" s="243"/>
      <c r="T70" s="243"/>
      <c r="U70" s="243"/>
      <c r="V70" s="271"/>
      <c r="W70" s="271"/>
      <c r="X70" s="389"/>
      <c r="Y70" s="249"/>
      <c r="Z70" s="250"/>
      <c r="AA70" s="250"/>
      <c r="AB70" s="251"/>
      <c r="AC70" s="252"/>
      <c r="AD70" s="251"/>
      <c r="AE70" s="251"/>
      <c r="AF70" s="250"/>
      <c r="AG70" s="250"/>
      <c r="AH70" s="271"/>
      <c r="AI70" s="369"/>
      <c r="AJ70" s="369"/>
      <c r="AK70" s="254"/>
      <c r="AL70" s="255"/>
      <c r="AM70" s="256"/>
      <c r="AN70" s="258"/>
      <c r="AO70" s="361"/>
      <c r="AP70" s="394"/>
      <c r="AQ70" s="258"/>
      <c r="AR70" s="258"/>
      <c r="AS70" s="362"/>
      <c r="AT70" s="362"/>
      <c r="AU70" s="256"/>
      <c r="AV70" s="256"/>
      <c r="AW70" s="260"/>
      <c r="AX70" s="261"/>
      <c r="AY70" s="362"/>
      <c r="AZ70" s="362"/>
      <c r="BA70" s="364"/>
      <c r="BB70" s="365"/>
      <c r="BC70" s="256"/>
      <c r="BD70" s="256"/>
      <c r="BE70" s="264"/>
      <c r="BF70" s="364"/>
      <c r="BG70" s="362"/>
      <c r="BH70" s="366"/>
      <c r="BI70" s="390"/>
      <c r="BJ70" s="267"/>
      <c r="BK70" s="268"/>
      <c r="BL70" s="269"/>
      <c r="BM70" s="270"/>
      <c r="BN70" s="271"/>
      <c r="BO70" s="271"/>
      <c r="BP70" s="271"/>
      <c r="BQ70" s="271"/>
      <c r="BR70" s="271"/>
      <c r="BS70" s="271"/>
      <c r="BT70" s="271"/>
      <c r="BU70" s="272"/>
      <c r="BV70" s="272"/>
      <c r="BW70" s="271"/>
      <c r="BX70" s="271"/>
      <c r="BY70" s="273"/>
      <c r="BZ70" s="395"/>
      <c r="CA70" s="236"/>
      <c r="CB70" s="236"/>
      <c r="CC70" s="236"/>
      <c r="CD70" s="236"/>
      <c r="CE70" s="371"/>
    </row>
    <row r="71" spans="1:83" x14ac:dyDescent="0.25">
      <c r="A71" s="150">
        <v>6</v>
      </c>
      <c r="B71" s="151" t="s">
        <v>382</v>
      </c>
      <c r="C71" s="152" t="s">
        <v>439</v>
      </c>
      <c r="D71" s="152" t="s">
        <v>478</v>
      </c>
      <c r="E71" s="152" t="s">
        <v>482</v>
      </c>
      <c r="F71" s="153" t="s">
        <v>336</v>
      </c>
      <c r="G71" s="188">
        <v>12701</v>
      </c>
      <c r="H71" s="372">
        <v>12714</v>
      </c>
      <c r="I71" s="373" t="s">
        <v>489</v>
      </c>
      <c r="J71" s="374">
        <v>43837</v>
      </c>
      <c r="K71" s="374">
        <v>44203</v>
      </c>
      <c r="L71" s="372">
        <v>12721</v>
      </c>
      <c r="M71" s="158"/>
      <c r="N71" s="159"/>
      <c r="O71" s="159"/>
      <c r="P71" s="160"/>
      <c r="Q71" s="161"/>
      <c r="R71" s="159"/>
      <c r="S71" s="159"/>
      <c r="T71" s="159"/>
      <c r="U71" s="159"/>
      <c r="V71" s="185"/>
      <c r="W71" s="185"/>
      <c r="X71" s="375"/>
      <c r="Y71" s="165" t="s">
        <v>196</v>
      </c>
      <c r="Z71" s="166" t="s">
        <v>197</v>
      </c>
      <c r="AA71" s="166" t="s">
        <v>198</v>
      </c>
      <c r="AB71" s="167">
        <v>43838</v>
      </c>
      <c r="AC71" s="168">
        <v>12721</v>
      </c>
      <c r="AD71" s="167">
        <v>43838</v>
      </c>
      <c r="AE71" s="167">
        <v>44204</v>
      </c>
      <c r="AF71" s="166" t="s">
        <v>557</v>
      </c>
      <c r="AG71" s="166" t="s">
        <v>565</v>
      </c>
      <c r="AH71" s="185"/>
      <c r="AI71" s="340"/>
      <c r="AJ71" s="340"/>
      <c r="AK71" s="170">
        <v>29280</v>
      </c>
      <c r="AL71" s="171"/>
      <c r="AM71" s="172"/>
      <c r="AN71" s="172"/>
      <c r="AO71" s="396"/>
      <c r="AP71" s="172"/>
      <c r="AQ71" s="397"/>
      <c r="AR71" s="172"/>
      <c r="AS71" s="376"/>
      <c r="AT71" s="376"/>
      <c r="AU71" s="398"/>
      <c r="AV71" s="173"/>
      <c r="AW71" s="175"/>
      <c r="AX71" s="176"/>
      <c r="AY71" s="376"/>
      <c r="AZ71" s="376"/>
      <c r="BA71" s="377"/>
      <c r="BB71" s="378"/>
      <c r="BC71" s="173"/>
      <c r="BD71" s="176"/>
      <c r="BE71" s="176"/>
      <c r="BF71" s="377"/>
      <c r="BG71" s="376"/>
      <c r="BH71" s="379"/>
      <c r="BI71" s="380">
        <f>AK71</f>
        <v>29280</v>
      </c>
      <c r="BJ71" s="181">
        <v>27589.25</v>
      </c>
      <c r="BK71" s="182">
        <f>2440+2440+2440+2440+2440+2440+2440+2440+2440+2440+2440+2440</f>
        <v>29280</v>
      </c>
      <c r="BL71" s="183">
        <f>BJ71+BJ73+BJ75+BK71</f>
        <v>144709.25</v>
      </c>
      <c r="BM71" s="184"/>
      <c r="BN71" s="185"/>
      <c r="BO71" s="185"/>
      <c r="BP71" s="185"/>
      <c r="BQ71" s="185"/>
      <c r="BR71" s="185"/>
      <c r="BS71" s="185"/>
      <c r="BT71" s="185"/>
      <c r="BU71" s="186"/>
      <c r="BV71" s="186"/>
      <c r="BW71" s="185"/>
      <c r="BX71" s="185"/>
      <c r="BY71" s="187"/>
      <c r="BZ71" s="391" t="s">
        <v>778</v>
      </c>
      <c r="CA71" s="188">
        <v>13594</v>
      </c>
      <c r="CB71" s="152" t="s">
        <v>775</v>
      </c>
      <c r="CC71" s="152" t="s">
        <v>868</v>
      </c>
      <c r="CD71" s="152" t="s">
        <v>779</v>
      </c>
      <c r="CE71" s="281">
        <v>715019</v>
      </c>
    </row>
    <row r="72" spans="1:83" x14ac:dyDescent="0.25">
      <c r="A72" s="191"/>
      <c r="B72" s="192"/>
      <c r="C72" s="193"/>
      <c r="D72" s="193"/>
      <c r="E72" s="193"/>
      <c r="F72" s="194"/>
      <c r="G72" s="381"/>
      <c r="H72" s="230"/>
      <c r="I72" s="382"/>
      <c r="J72" s="383"/>
      <c r="K72" s="383"/>
      <c r="L72" s="230"/>
      <c r="M72" s="199"/>
      <c r="N72" s="200"/>
      <c r="O72" s="200"/>
      <c r="P72" s="201"/>
      <c r="Q72" s="202"/>
      <c r="R72" s="200"/>
      <c r="S72" s="200"/>
      <c r="T72" s="200"/>
      <c r="U72" s="200"/>
      <c r="V72" s="228"/>
      <c r="W72" s="228"/>
      <c r="X72" s="384"/>
      <c r="Y72" s="206"/>
      <c r="Z72" s="207"/>
      <c r="AA72" s="207"/>
      <c r="AB72" s="208"/>
      <c r="AC72" s="209"/>
      <c r="AD72" s="208"/>
      <c r="AE72" s="208"/>
      <c r="AF72" s="207"/>
      <c r="AG72" s="207"/>
      <c r="AH72" s="228"/>
      <c r="AI72" s="349"/>
      <c r="AJ72" s="349"/>
      <c r="AK72" s="211"/>
      <c r="AL72" s="212" t="s">
        <v>578</v>
      </c>
      <c r="AM72" s="213" t="s">
        <v>579</v>
      </c>
      <c r="AN72" s="213">
        <v>44188</v>
      </c>
      <c r="AO72" s="399" t="s">
        <v>614</v>
      </c>
      <c r="AP72" s="213" t="s">
        <v>615</v>
      </c>
      <c r="AQ72" s="215">
        <v>44205</v>
      </c>
      <c r="AR72" s="213">
        <v>44569</v>
      </c>
      <c r="AS72" s="289"/>
      <c r="AT72" s="289"/>
      <c r="AU72" s="233"/>
      <c r="AV72" s="217"/>
      <c r="AW72" s="218"/>
      <c r="AX72" s="219"/>
      <c r="AY72" s="289"/>
      <c r="AZ72" s="289"/>
      <c r="BA72" s="290"/>
      <c r="BB72" s="291"/>
      <c r="BC72" s="217"/>
      <c r="BD72" s="219"/>
      <c r="BE72" s="219"/>
      <c r="BF72" s="290"/>
      <c r="BG72" s="289"/>
      <c r="BH72" s="292"/>
      <c r="BI72" s="385"/>
      <c r="BJ72" s="224"/>
      <c r="BK72" s="225"/>
      <c r="BL72" s="226"/>
      <c r="BM72" s="227"/>
      <c r="BN72" s="228"/>
      <c r="BO72" s="228"/>
      <c r="BP72" s="228"/>
      <c r="BQ72" s="228"/>
      <c r="BR72" s="228"/>
      <c r="BS72" s="228"/>
      <c r="BT72" s="228"/>
      <c r="BU72" s="229"/>
      <c r="BV72" s="229"/>
      <c r="BW72" s="228"/>
      <c r="BX72" s="228"/>
      <c r="BY72" s="230"/>
      <c r="BZ72" s="392"/>
      <c r="CA72" s="193"/>
      <c r="CB72" s="193"/>
      <c r="CC72" s="193"/>
      <c r="CD72" s="193"/>
      <c r="CE72" s="287"/>
    </row>
    <row r="73" spans="1:83" x14ac:dyDescent="0.25">
      <c r="A73" s="191"/>
      <c r="B73" s="192"/>
      <c r="C73" s="193"/>
      <c r="D73" s="193"/>
      <c r="E73" s="193"/>
      <c r="F73" s="194"/>
      <c r="G73" s="381"/>
      <c r="H73" s="230"/>
      <c r="I73" s="382"/>
      <c r="J73" s="383"/>
      <c r="K73" s="383"/>
      <c r="L73" s="230"/>
      <c r="M73" s="199"/>
      <c r="N73" s="200"/>
      <c r="O73" s="200"/>
      <c r="P73" s="201"/>
      <c r="Q73" s="202"/>
      <c r="R73" s="200"/>
      <c r="S73" s="200"/>
      <c r="T73" s="200"/>
      <c r="U73" s="200"/>
      <c r="V73" s="228"/>
      <c r="W73" s="228"/>
      <c r="X73" s="384"/>
      <c r="Y73" s="206"/>
      <c r="Z73" s="207"/>
      <c r="AA73" s="207"/>
      <c r="AB73" s="208"/>
      <c r="AC73" s="209"/>
      <c r="AD73" s="208"/>
      <c r="AE73" s="208"/>
      <c r="AF73" s="207"/>
      <c r="AG73" s="207"/>
      <c r="AH73" s="228"/>
      <c r="AI73" s="349"/>
      <c r="AJ73" s="349"/>
      <c r="AK73" s="211"/>
      <c r="AL73" s="212" t="s">
        <v>578</v>
      </c>
      <c r="AM73" s="213" t="s">
        <v>581</v>
      </c>
      <c r="AN73" s="213">
        <v>44559</v>
      </c>
      <c r="AO73" s="214">
        <v>13195</v>
      </c>
      <c r="AP73" s="213" t="s">
        <v>616</v>
      </c>
      <c r="AQ73" s="215">
        <v>44570</v>
      </c>
      <c r="AR73" s="215">
        <v>44935</v>
      </c>
      <c r="AS73" s="289"/>
      <c r="AT73" s="289"/>
      <c r="AU73" s="217"/>
      <c r="AV73" s="217"/>
      <c r="AW73" s="218"/>
      <c r="AX73" s="219"/>
      <c r="AY73" s="289"/>
      <c r="AZ73" s="289"/>
      <c r="BA73" s="290"/>
      <c r="BB73" s="291"/>
      <c r="BC73" s="217"/>
      <c r="BD73" s="219"/>
      <c r="BE73" s="219"/>
      <c r="BF73" s="290"/>
      <c r="BG73" s="289"/>
      <c r="BH73" s="292"/>
      <c r="BI73" s="385"/>
      <c r="BJ73" s="224">
        <f>29280+29280</f>
        <v>58560</v>
      </c>
      <c r="BK73" s="225"/>
      <c r="BL73" s="226"/>
      <c r="BM73" s="227"/>
      <c r="BN73" s="228"/>
      <c r="BO73" s="228"/>
      <c r="BP73" s="228"/>
      <c r="BQ73" s="228"/>
      <c r="BR73" s="228"/>
      <c r="BS73" s="228"/>
      <c r="BT73" s="228"/>
      <c r="BU73" s="229"/>
      <c r="BV73" s="229"/>
      <c r="BW73" s="228"/>
      <c r="BX73" s="228"/>
      <c r="BY73" s="230"/>
      <c r="BZ73" s="392"/>
      <c r="CA73" s="193"/>
      <c r="CB73" s="193"/>
      <c r="CC73" s="193"/>
      <c r="CD73" s="193"/>
      <c r="CE73" s="287"/>
    </row>
    <row r="74" spans="1:83" x14ac:dyDescent="0.25">
      <c r="A74" s="191"/>
      <c r="B74" s="192"/>
      <c r="C74" s="193"/>
      <c r="D74" s="193"/>
      <c r="E74" s="193"/>
      <c r="F74" s="194"/>
      <c r="G74" s="381"/>
      <c r="H74" s="230"/>
      <c r="I74" s="382"/>
      <c r="J74" s="383"/>
      <c r="K74" s="383"/>
      <c r="L74" s="230"/>
      <c r="M74" s="199"/>
      <c r="N74" s="200"/>
      <c r="O74" s="200"/>
      <c r="P74" s="201"/>
      <c r="Q74" s="202"/>
      <c r="R74" s="200"/>
      <c r="S74" s="200"/>
      <c r="T74" s="200"/>
      <c r="U74" s="200"/>
      <c r="V74" s="228"/>
      <c r="W74" s="228"/>
      <c r="X74" s="384"/>
      <c r="Y74" s="206"/>
      <c r="Z74" s="207"/>
      <c r="AA74" s="207"/>
      <c r="AB74" s="208"/>
      <c r="AC74" s="209"/>
      <c r="AD74" s="208"/>
      <c r="AE74" s="208"/>
      <c r="AF74" s="207"/>
      <c r="AG74" s="207"/>
      <c r="AH74" s="228"/>
      <c r="AI74" s="349"/>
      <c r="AJ74" s="349"/>
      <c r="AK74" s="211"/>
      <c r="AL74" s="212" t="s">
        <v>578</v>
      </c>
      <c r="AM74" s="213" t="s">
        <v>617</v>
      </c>
      <c r="AN74" s="213">
        <v>44924</v>
      </c>
      <c r="AO74" s="214">
        <v>13448</v>
      </c>
      <c r="AP74" s="213" t="s">
        <v>618</v>
      </c>
      <c r="AQ74" s="215">
        <v>44936</v>
      </c>
      <c r="AR74" s="215">
        <v>45301</v>
      </c>
      <c r="AS74" s="289"/>
      <c r="AT74" s="289"/>
      <c r="AU74" s="217"/>
      <c r="AV74" s="217"/>
      <c r="AW74" s="218"/>
      <c r="AX74" s="219"/>
      <c r="AY74" s="289"/>
      <c r="AZ74" s="289"/>
      <c r="BA74" s="290"/>
      <c r="BB74" s="291"/>
      <c r="BC74" s="217"/>
      <c r="BD74" s="219"/>
      <c r="BE74" s="219"/>
      <c r="BF74" s="290"/>
      <c r="BG74" s="289"/>
      <c r="BH74" s="292"/>
      <c r="BI74" s="385"/>
      <c r="BJ74" s="224"/>
      <c r="BK74" s="225"/>
      <c r="BL74" s="226"/>
      <c r="BM74" s="227"/>
      <c r="BN74" s="228"/>
      <c r="BO74" s="228"/>
      <c r="BP74" s="228"/>
      <c r="BQ74" s="228"/>
      <c r="BR74" s="228"/>
      <c r="BS74" s="228"/>
      <c r="BT74" s="228"/>
      <c r="BU74" s="229"/>
      <c r="BV74" s="229"/>
      <c r="BW74" s="228"/>
      <c r="BX74" s="228"/>
      <c r="BY74" s="230"/>
      <c r="BZ74" s="392"/>
      <c r="CA74" s="193"/>
      <c r="CB74" s="193"/>
      <c r="CC74" s="193"/>
      <c r="CD74" s="193"/>
      <c r="CE74" s="287"/>
    </row>
    <row r="75" spans="1:83" x14ac:dyDescent="0.25">
      <c r="A75" s="191"/>
      <c r="B75" s="192"/>
      <c r="C75" s="193"/>
      <c r="D75" s="193"/>
      <c r="E75" s="193"/>
      <c r="F75" s="194"/>
      <c r="G75" s="381"/>
      <c r="H75" s="230"/>
      <c r="I75" s="382"/>
      <c r="J75" s="383"/>
      <c r="K75" s="383"/>
      <c r="L75" s="230"/>
      <c r="M75" s="199"/>
      <c r="N75" s="200"/>
      <c r="O75" s="200"/>
      <c r="P75" s="201"/>
      <c r="Q75" s="202"/>
      <c r="R75" s="200"/>
      <c r="S75" s="200"/>
      <c r="T75" s="200"/>
      <c r="U75" s="200"/>
      <c r="V75" s="228"/>
      <c r="W75" s="228"/>
      <c r="X75" s="384"/>
      <c r="Y75" s="206"/>
      <c r="Z75" s="207"/>
      <c r="AA75" s="207"/>
      <c r="AB75" s="208"/>
      <c r="AC75" s="209"/>
      <c r="AD75" s="208"/>
      <c r="AE75" s="208"/>
      <c r="AF75" s="207"/>
      <c r="AG75" s="207"/>
      <c r="AH75" s="228"/>
      <c r="AI75" s="349"/>
      <c r="AJ75" s="349"/>
      <c r="AK75" s="211"/>
      <c r="AL75" s="212" t="s">
        <v>578</v>
      </c>
      <c r="AM75" s="213" t="s">
        <v>619</v>
      </c>
      <c r="AN75" s="213">
        <v>45299</v>
      </c>
      <c r="AO75" s="214">
        <v>13689</v>
      </c>
      <c r="AP75" s="213" t="s">
        <v>620</v>
      </c>
      <c r="AQ75" s="215">
        <v>45300</v>
      </c>
      <c r="AR75" s="215">
        <v>45665</v>
      </c>
      <c r="AS75" s="289"/>
      <c r="AT75" s="289"/>
      <c r="AU75" s="217"/>
      <c r="AV75" s="217"/>
      <c r="AW75" s="218"/>
      <c r="AX75" s="219"/>
      <c r="AY75" s="289"/>
      <c r="AZ75" s="289"/>
      <c r="BA75" s="290"/>
      <c r="BB75" s="291"/>
      <c r="BC75" s="217"/>
      <c r="BD75" s="219"/>
      <c r="BE75" s="219"/>
      <c r="BF75" s="290"/>
      <c r="BG75" s="289"/>
      <c r="BH75" s="292"/>
      <c r="BI75" s="385"/>
      <c r="BJ75" s="224">
        <v>29280</v>
      </c>
      <c r="BK75" s="225"/>
      <c r="BL75" s="226"/>
      <c r="BM75" s="227"/>
      <c r="BN75" s="228"/>
      <c r="BO75" s="228"/>
      <c r="BP75" s="228"/>
      <c r="BQ75" s="228"/>
      <c r="BR75" s="228"/>
      <c r="BS75" s="228"/>
      <c r="BT75" s="228"/>
      <c r="BU75" s="229"/>
      <c r="BV75" s="229"/>
      <c r="BW75" s="228"/>
      <c r="BX75" s="228"/>
      <c r="BY75" s="230"/>
      <c r="BZ75" s="392"/>
      <c r="CA75" s="193"/>
      <c r="CB75" s="193"/>
      <c r="CC75" s="193"/>
      <c r="CD75" s="193"/>
      <c r="CE75" s="287"/>
    </row>
    <row r="76" spans="1:83" x14ac:dyDescent="0.25">
      <c r="A76" s="191"/>
      <c r="B76" s="192"/>
      <c r="C76" s="193"/>
      <c r="D76" s="193"/>
      <c r="E76" s="193"/>
      <c r="F76" s="194"/>
      <c r="G76" s="381"/>
      <c r="H76" s="230"/>
      <c r="I76" s="382"/>
      <c r="J76" s="383"/>
      <c r="K76" s="383"/>
      <c r="L76" s="230"/>
      <c r="M76" s="199"/>
      <c r="N76" s="200"/>
      <c r="O76" s="200"/>
      <c r="P76" s="201"/>
      <c r="Q76" s="202"/>
      <c r="R76" s="200"/>
      <c r="S76" s="200"/>
      <c r="T76" s="200"/>
      <c r="U76" s="200"/>
      <c r="V76" s="228"/>
      <c r="W76" s="228"/>
      <c r="X76" s="384"/>
      <c r="Y76" s="206"/>
      <c r="Z76" s="207"/>
      <c r="AA76" s="207"/>
      <c r="AB76" s="208"/>
      <c r="AC76" s="209"/>
      <c r="AD76" s="208"/>
      <c r="AE76" s="208"/>
      <c r="AF76" s="207"/>
      <c r="AG76" s="207"/>
      <c r="AH76" s="228"/>
      <c r="AI76" s="349"/>
      <c r="AJ76" s="349"/>
      <c r="AK76" s="211"/>
      <c r="AL76" s="212"/>
      <c r="AM76" s="213"/>
      <c r="AN76" s="213"/>
      <c r="AO76" s="213"/>
      <c r="AP76" s="213"/>
      <c r="AQ76" s="215"/>
      <c r="AR76" s="215"/>
      <c r="AS76" s="289"/>
      <c r="AT76" s="289"/>
      <c r="AU76" s="217"/>
      <c r="AV76" s="217"/>
      <c r="AW76" s="218"/>
      <c r="AX76" s="219"/>
      <c r="AY76" s="289"/>
      <c r="AZ76" s="289"/>
      <c r="BA76" s="290"/>
      <c r="BB76" s="291"/>
      <c r="BC76" s="217"/>
      <c r="BD76" s="219"/>
      <c r="BE76" s="219"/>
      <c r="BF76" s="290"/>
      <c r="BG76" s="289"/>
      <c r="BH76" s="292"/>
      <c r="BI76" s="385"/>
      <c r="BJ76" s="224"/>
      <c r="BK76" s="225"/>
      <c r="BL76" s="226"/>
      <c r="BM76" s="227"/>
      <c r="BN76" s="228"/>
      <c r="BO76" s="228"/>
      <c r="BP76" s="228"/>
      <c r="BQ76" s="228"/>
      <c r="BR76" s="228"/>
      <c r="BS76" s="228"/>
      <c r="BT76" s="228"/>
      <c r="BU76" s="229"/>
      <c r="BV76" s="229"/>
      <c r="BW76" s="228"/>
      <c r="BX76" s="228"/>
      <c r="BY76" s="230"/>
      <c r="BZ76" s="392"/>
      <c r="CA76" s="193"/>
      <c r="CB76" s="193"/>
      <c r="CC76" s="193"/>
      <c r="CD76" s="193"/>
      <c r="CE76" s="287"/>
    </row>
    <row r="77" spans="1:83" x14ac:dyDescent="0.25">
      <c r="A77" s="191"/>
      <c r="B77" s="192"/>
      <c r="C77" s="193"/>
      <c r="D77" s="193"/>
      <c r="E77" s="193"/>
      <c r="F77" s="194"/>
      <c r="G77" s="381"/>
      <c r="H77" s="230"/>
      <c r="I77" s="382"/>
      <c r="J77" s="383"/>
      <c r="K77" s="383"/>
      <c r="L77" s="230"/>
      <c r="M77" s="199"/>
      <c r="N77" s="200"/>
      <c r="O77" s="200"/>
      <c r="P77" s="201"/>
      <c r="Q77" s="202"/>
      <c r="R77" s="200"/>
      <c r="S77" s="200"/>
      <c r="T77" s="200"/>
      <c r="U77" s="200"/>
      <c r="V77" s="228"/>
      <c r="W77" s="228"/>
      <c r="X77" s="384"/>
      <c r="Y77" s="206"/>
      <c r="Z77" s="207"/>
      <c r="AA77" s="207"/>
      <c r="AB77" s="208"/>
      <c r="AC77" s="209"/>
      <c r="AD77" s="208"/>
      <c r="AE77" s="208"/>
      <c r="AF77" s="207"/>
      <c r="AG77" s="207"/>
      <c r="AH77" s="228"/>
      <c r="AI77" s="349"/>
      <c r="AJ77" s="349"/>
      <c r="AK77" s="211"/>
      <c r="AL77" s="212"/>
      <c r="AM77" s="213"/>
      <c r="AN77" s="213"/>
      <c r="AO77" s="213"/>
      <c r="AP77" s="213"/>
      <c r="AQ77" s="215"/>
      <c r="AR77" s="215"/>
      <c r="AS77" s="289"/>
      <c r="AT77" s="289"/>
      <c r="AU77" s="217"/>
      <c r="AV77" s="217"/>
      <c r="AW77" s="218"/>
      <c r="AX77" s="219"/>
      <c r="AY77" s="289"/>
      <c r="AZ77" s="289"/>
      <c r="BA77" s="290"/>
      <c r="BB77" s="291"/>
      <c r="BC77" s="217"/>
      <c r="BD77" s="219"/>
      <c r="BE77" s="219"/>
      <c r="BF77" s="290"/>
      <c r="BG77" s="289"/>
      <c r="BH77" s="292"/>
      <c r="BI77" s="385"/>
      <c r="BJ77" s="224"/>
      <c r="BK77" s="225"/>
      <c r="BL77" s="226"/>
      <c r="BM77" s="227"/>
      <c r="BN77" s="228"/>
      <c r="BO77" s="228"/>
      <c r="BP77" s="228"/>
      <c r="BQ77" s="228"/>
      <c r="BR77" s="228"/>
      <c r="BS77" s="228"/>
      <c r="BT77" s="228"/>
      <c r="BU77" s="229"/>
      <c r="BV77" s="229"/>
      <c r="BW77" s="228"/>
      <c r="BX77" s="228"/>
      <c r="BY77" s="230"/>
      <c r="BZ77" s="392"/>
      <c r="CA77" s="193"/>
      <c r="CB77" s="193"/>
      <c r="CC77" s="193"/>
      <c r="CD77" s="193"/>
      <c r="CE77" s="287"/>
    </row>
    <row r="78" spans="1:83" ht="15.75" thickBot="1" x14ac:dyDescent="0.3">
      <c r="A78" s="234"/>
      <c r="B78" s="235"/>
      <c r="C78" s="236"/>
      <c r="D78" s="236"/>
      <c r="E78" s="236"/>
      <c r="F78" s="237"/>
      <c r="G78" s="386"/>
      <c r="H78" s="273"/>
      <c r="I78" s="387"/>
      <c r="J78" s="388"/>
      <c r="K78" s="388"/>
      <c r="L78" s="273"/>
      <c r="M78" s="235"/>
      <c r="N78" s="236"/>
      <c r="O78" s="236"/>
      <c r="P78" s="400"/>
      <c r="Q78" s="245"/>
      <c r="R78" s="243"/>
      <c r="S78" s="243"/>
      <c r="T78" s="243"/>
      <c r="U78" s="243"/>
      <c r="V78" s="271"/>
      <c r="W78" s="271"/>
      <c r="X78" s="389"/>
      <c r="Y78" s="249"/>
      <c r="Z78" s="250"/>
      <c r="AA78" s="250"/>
      <c r="AB78" s="251"/>
      <c r="AC78" s="252"/>
      <c r="AD78" s="251"/>
      <c r="AE78" s="251"/>
      <c r="AF78" s="250"/>
      <c r="AG78" s="250"/>
      <c r="AH78" s="271"/>
      <c r="AI78" s="369"/>
      <c r="AJ78" s="369"/>
      <c r="AK78" s="254"/>
      <c r="AL78" s="255"/>
      <c r="AM78" s="361"/>
      <c r="AN78" s="361"/>
      <c r="AO78" s="361"/>
      <c r="AP78" s="361"/>
      <c r="AQ78" s="361"/>
      <c r="AR78" s="361"/>
      <c r="AS78" s="362"/>
      <c r="AT78" s="362"/>
      <c r="AU78" s="256"/>
      <c r="AV78" s="256"/>
      <c r="AW78" s="260"/>
      <c r="AX78" s="261"/>
      <c r="AY78" s="362"/>
      <c r="AZ78" s="362"/>
      <c r="BA78" s="364"/>
      <c r="BB78" s="365"/>
      <c r="BC78" s="256"/>
      <c r="BD78" s="256"/>
      <c r="BE78" s="264"/>
      <c r="BF78" s="364"/>
      <c r="BG78" s="362"/>
      <c r="BH78" s="366"/>
      <c r="BI78" s="390"/>
      <c r="BJ78" s="267"/>
      <c r="BK78" s="268"/>
      <c r="BL78" s="269"/>
      <c r="BM78" s="270"/>
      <c r="BN78" s="271"/>
      <c r="BO78" s="271"/>
      <c r="BP78" s="271"/>
      <c r="BQ78" s="271"/>
      <c r="BR78" s="271"/>
      <c r="BS78" s="271"/>
      <c r="BT78" s="271"/>
      <c r="BU78" s="272"/>
      <c r="BV78" s="272"/>
      <c r="BW78" s="271"/>
      <c r="BX78" s="271"/>
      <c r="BY78" s="273"/>
      <c r="BZ78" s="395"/>
      <c r="CA78" s="236"/>
      <c r="CB78" s="236"/>
      <c r="CC78" s="236"/>
      <c r="CD78" s="236"/>
      <c r="CE78" s="371"/>
    </row>
    <row r="79" spans="1:83" x14ac:dyDescent="0.25">
      <c r="A79" s="150">
        <v>7</v>
      </c>
      <c r="B79" s="151" t="s">
        <v>383</v>
      </c>
      <c r="C79" s="152" t="s">
        <v>440</v>
      </c>
      <c r="D79" s="152" t="s">
        <v>478</v>
      </c>
      <c r="E79" s="152" t="s">
        <v>482</v>
      </c>
      <c r="F79" s="153" t="s">
        <v>337</v>
      </c>
      <c r="G79" s="154">
        <v>12653</v>
      </c>
      <c r="H79" s="372">
        <v>12726</v>
      </c>
      <c r="I79" s="277" t="s">
        <v>196</v>
      </c>
      <c r="J79" s="157">
        <v>43857</v>
      </c>
      <c r="K79" s="157">
        <v>44223</v>
      </c>
      <c r="L79" s="187"/>
      <c r="M79" s="151"/>
      <c r="N79" s="152"/>
      <c r="O79" s="152"/>
      <c r="P79" s="401"/>
      <c r="Q79" s="402"/>
      <c r="R79" s="403"/>
      <c r="S79" s="152"/>
      <c r="T79" s="152"/>
      <c r="U79" s="152"/>
      <c r="V79" s="185"/>
      <c r="W79" s="185"/>
      <c r="X79" s="375"/>
      <c r="Y79" s="165" t="s">
        <v>199</v>
      </c>
      <c r="Z79" s="166" t="s">
        <v>200</v>
      </c>
      <c r="AA79" s="166" t="s">
        <v>201</v>
      </c>
      <c r="AB79" s="167">
        <v>43860</v>
      </c>
      <c r="AC79" s="168">
        <v>12738</v>
      </c>
      <c r="AD79" s="167">
        <v>43862</v>
      </c>
      <c r="AE79" s="167">
        <v>44227</v>
      </c>
      <c r="AF79" s="404" t="s">
        <v>558</v>
      </c>
      <c r="AG79" s="166" t="s">
        <v>566</v>
      </c>
      <c r="AH79" s="185"/>
      <c r="AI79" s="340"/>
      <c r="AJ79" s="340"/>
      <c r="AK79" s="170">
        <v>1476187.92</v>
      </c>
      <c r="AL79" s="171"/>
      <c r="AM79" s="172"/>
      <c r="AN79" s="172"/>
      <c r="AO79" s="172"/>
      <c r="AP79" s="172"/>
      <c r="AQ79" s="172"/>
      <c r="AR79" s="172"/>
      <c r="AS79" s="376"/>
      <c r="AT79" s="376"/>
      <c r="AU79" s="172"/>
      <c r="AV79" s="172"/>
      <c r="AW79" s="405"/>
      <c r="AX79" s="406"/>
      <c r="AY79" s="376"/>
      <c r="AZ79" s="376"/>
      <c r="BA79" s="377"/>
      <c r="BB79" s="378"/>
      <c r="BC79" s="172"/>
      <c r="BD79" s="172"/>
      <c r="BE79" s="406"/>
      <c r="BF79" s="377"/>
      <c r="BG79" s="376"/>
      <c r="BH79" s="379"/>
      <c r="BI79" s="380">
        <f>AK79+AW87+AW85+AW84+AW82</f>
        <v>2144795.9999999995</v>
      </c>
      <c r="BJ79" s="407">
        <v>1413576.36</v>
      </c>
      <c r="BK79" s="182">
        <f>24361.65+36140.16+101447.5+36140.16+24361.65+101447.5+36140.16+24361.65+101447.5+11561.01+8858.01+26427.88+101447.5+36140.16+36140.16+27461+101447.5+36140.16+27461+101447.5+27461+36140.16+88292.56+13154.94+36140.16+13154.94+88232.56+27461+88267.1+27461+13154.94+36140.16+36140.16+27461+88232.56+13154.94+4513.32+13963.57+90079.21+14158.08+29828.26+39181.3+7072.56+62542.13+50749.51+157659.82+90079.21+14158.08+39181.3+29828.26</f>
        <v>2303423.5999999996</v>
      </c>
      <c r="BL79" s="183">
        <f>BJ79+BJ80+BJ82+BJ83+BK79</f>
        <v>8760523.5600000005</v>
      </c>
      <c r="BM79" s="184"/>
      <c r="BN79" s="185"/>
      <c r="BO79" s="185"/>
      <c r="BP79" s="185"/>
      <c r="BQ79" s="185"/>
      <c r="BR79" s="185"/>
      <c r="BS79" s="185"/>
      <c r="BT79" s="185"/>
      <c r="BU79" s="186"/>
      <c r="BV79" s="186"/>
      <c r="BW79" s="185"/>
      <c r="BX79" s="185"/>
      <c r="BY79" s="187"/>
      <c r="BZ79" s="391" t="s">
        <v>884</v>
      </c>
      <c r="CA79" s="188">
        <v>13249</v>
      </c>
      <c r="CB79" s="152" t="s">
        <v>776</v>
      </c>
      <c r="CC79" s="152">
        <v>713045</v>
      </c>
      <c r="CD79" s="189" t="s">
        <v>785</v>
      </c>
      <c r="CE79" s="190">
        <v>713592</v>
      </c>
    </row>
    <row r="80" spans="1:83" x14ac:dyDescent="0.25">
      <c r="A80" s="191"/>
      <c r="B80" s="192"/>
      <c r="C80" s="193"/>
      <c r="D80" s="193"/>
      <c r="E80" s="193"/>
      <c r="F80" s="194"/>
      <c r="G80" s="195"/>
      <c r="H80" s="230"/>
      <c r="I80" s="283"/>
      <c r="J80" s="198"/>
      <c r="K80" s="198"/>
      <c r="L80" s="230"/>
      <c r="M80" s="192"/>
      <c r="N80" s="193"/>
      <c r="O80" s="193"/>
      <c r="P80" s="408"/>
      <c r="Q80" s="286"/>
      <c r="R80" s="409"/>
      <c r="S80" s="193"/>
      <c r="T80" s="193"/>
      <c r="U80" s="193"/>
      <c r="V80" s="228"/>
      <c r="W80" s="228"/>
      <c r="X80" s="384"/>
      <c r="Y80" s="206"/>
      <c r="Z80" s="207"/>
      <c r="AA80" s="207"/>
      <c r="AB80" s="208"/>
      <c r="AC80" s="209"/>
      <c r="AD80" s="208"/>
      <c r="AE80" s="208"/>
      <c r="AF80" s="410"/>
      <c r="AG80" s="207"/>
      <c r="AH80" s="228"/>
      <c r="AI80" s="349"/>
      <c r="AJ80" s="349"/>
      <c r="AK80" s="211"/>
      <c r="AL80" s="212" t="s">
        <v>578</v>
      </c>
      <c r="AM80" s="213" t="s">
        <v>579</v>
      </c>
      <c r="AN80" s="213">
        <v>44188</v>
      </c>
      <c r="AO80" s="288" t="s">
        <v>621</v>
      </c>
      <c r="AP80" s="213" t="s">
        <v>622</v>
      </c>
      <c r="AQ80" s="213">
        <v>44228</v>
      </c>
      <c r="AR80" s="213">
        <v>44592</v>
      </c>
      <c r="AS80" s="289"/>
      <c r="AT80" s="289"/>
      <c r="AU80" s="213"/>
      <c r="AV80" s="213"/>
      <c r="AW80" s="411"/>
      <c r="AX80" s="412"/>
      <c r="AY80" s="289"/>
      <c r="AZ80" s="289"/>
      <c r="BA80" s="290"/>
      <c r="BB80" s="291"/>
      <c r="BC80" s="213"/>
      <c r="BD80" s="213"/>
      <c r="BE80" s="412"/>
      <c r="BF80" s="290"/>
      <c r="BG80" s="289"/>
      <c r="BH80" s="292"/>
      <c r="BI80" s="385"/>
      <c r="BJ80" s="413">
        <v>1524416.86</v>
      </c>
      <c r="BK80" s="225"/>
      <c r="BL80" s="226"/>
      <c r="BM80" s="227"/>
      <c r="BN80" s="228"/>
      <c r="BO80" s="228"/>
      <c r="BP80" s="228"/>
      <c r="BQ80" s="228"/>
      <c r="BR80" s="228"/>
      <c r="BS80" s="228"/>
      <c r="BT80" s="228"/>
      <c r="BU80" s="229"/>
      <c r="BV80" s="229"/>
      <c r="BW80" s="228"/>
      <c r="BX80" s="228"/>
      <c r="BY80" s="230"/>
      <c r="BZ80" s="392"/>
      <c r="CA80" s="193"/>
      <c r="CB80" s="193"/>
      <c r="CC80" s="193"/>
      <c r="CD80" s="231"/>
      <c r="CE80" s="232"/>
    </row>
    <row r="81" spans="1:83" x14ac:dyDescent="0.25">
      <c r="A81" s="191"/>
      <c r="B81" s="192"/>
      <c r="C81" s="193"/>
      <c r="D81" s="193"/>
      <c r="E81" s="193"/>
      <c r="F81" s="194"/>
      <c r="G81" s="195"/>
      <c r="H81" s="230"/>
      <c r="I81" s="283"/>
      <c r="J81" s="198"/>
      <c r="K81" s="198"/>
      <c r="L81" s="230"/>
      <c r="M81" s="192"/>
      <c r="N81" s="193"/>
      <c r="O81" s="193"/>
      <c r="P81" s="408"/>
      <c r="Q81" s="286"/>
      <c r="R81" s="409"/>
      <c r="S81" s="193"/>
      <c r="T81" s="193"/>
      <c r="U81" s="193"/>
      <c r="V81" s="228"/>
      <c r="W81" s="228"/>
      <c r="X81" s="384"/>
      <c r="Y81" s="206"/>
      <c r="Z81" s="207"/>
      <c r="AA81" s="207"/>
      <c r="AB81" s="208"/>
      <c r="AC81" s="209"/>
      <c r="AD81" s="208"/>
      <c r="AE81" s="208"/>
      <c r="AF81" s="410"/>
      <c r="AG81" s="207"/>
      <c r="AH81" s="228"/>
      <c r="AI81" s="349"/>
      <c r="AJ81" s="349"/>
      <c r="AK81" s="211"/>
      <c r="AL81" s="212" t="s">
        <v>578</v>
      </c>
      <c r="AM81" s="213" t="s">
        <v>623</v>
      </c>
      <c r="AN81" s="213">
        <v>44589</v>
      </c>
      <c r="AO81" s="288" t="s">
        <v>624</v>
      </c>
      <c r="AP81" s="213" t="s">
        <v>625</v>
      </c>
      <c r="AQ81" s="213">
        <v>44593</v>
      </c>
      <c r="AR81" s="213">
        <v>44957</v>
      </c>
      <c r="AS81" s="289"/>
      <c r="AT81" s="289"/>
      <c r="AU81" s="213"/>
      <c r="AV81" s="213"/>
      <c r="AW81" s="411"/>
      <c r="AX81" s="412"/>
      <c r="AY81" s="289"/>
      <c r="AZ81" s="289"/>
      <c r="BA81" s="290"/>
      <c r="BB81" s="291"/>
      <c r="BC81" s="213"/>
      <c r="BD81" s="213"/>
      <c r="BE81" s="412"/>
      <c r="BF81" s="290"/>
      <c r="BG81" s="289"/>
      <c r="BH81" s="292"/>
      <c r="BI81" s="385"/>
      <c r="BJ81" s="413"/>
      <c r="BK81" s="225"/>
      <c r="BL81" s="226"/>
      <c r="BM81" s="227"/>
      <c r="BN81" s="228"/>
      <c r="BO81" s="228"/>
      <c r="BP81" s="228"/>
      <c r="BQ81" s="228"/>
      <c r="BR81" s="228"/>
      <c r="BS81" s="228"/>
      <c r="BT81" s="228"/>
      <c r="BU81" s="229"/>
      <c r="BV81" s="229"/>
      <c r="BW81" s="228"/>
      <c r="BX81" s="228"/>
      <c r="BY81" s="230"/>
      <c r="BZ81" s="392"/>
      <c r="CA81" s="193"/>
      <c r="CB81" s="193"/>
      <c r="CC81" s="193"/>
      <c r="CD81" s="231"/>
      <c r="CE81" s="232"/>
    </row>
    <row r="82" spans="1:83" x14ac:dyDescent="0.25">
      <c r="A82" s="191"/>
      <c r="B82" s="192"/>
      <c r="C82" s="193"/>
      <c r="D82" s="193"/>
      <c r="E82" s="193"/>
      <c r="F82" s="194"/>
      <c r="G82" s="195"/>
      <c r="H82" s="230"/>
      <c r="I82" s="283"/>
      <c r="J82" s="198"/>
      <c r="K82" s="198"/>
      <c r="L82" s="230"/>
      <c r="M82" s="192"/>
      <c r="N82" s="193"/>
      <c r="O82" s="193"/>
      <c r="P82" s="408"/>
      <c r="Q82" s="286"/>
      <c r="R82" s="409"/>
      <c r="S82" s="193"/>
      <c r="T82" s="193"/>
      <c r="U82" s="193"/>
      <c r="V82" s="228"/>
      <c r="W82" s="228"/>
      <c r="X82" s="384"/>
      <c r="Y82" s="206"/>
      <c r="Z82" s="207"/>
      <c r="AA82" s="207"/>
      <c r="AB82" s="208"/>
      <c r="AC82" s="209"/>
      <c r="AD82" s="208"/>
      <c r="AE82" s="208"/>
      <c r="AF82" s="410"/>
      <c r="AG82" s="207"/>
      <c r="AH82" s="228"/>
      <c r="AI82" s="349"/>
      <c r="AJ82" s="349"/>
      <c r="AK82" s="211"/>
      <c r="AL82" s="212" t="s">
        <v>578</v>
      </c>
      <c r="AM82" s="213" t="s">
        <v>617</v>
      </c>
      <c r="AN82" s="213">
        <v>44740</v>
      </c>
      <c r="AO82" s="288" t="s">
        <v>626</v>
      </c>
      <c r="AP82" s="285" t="s">
        <v>590</v>
      </c>
      <c r="AQ82" s="213">
        <v>44563</v>
      </c>
      <c r="AR82" s="213">
        <v>44926</v>
      </c>
      <c r="AS82" s="289"/>
      <c r="AT82" s="289"/>
      <c r="AU82" s="414">
        <v>5.4927201000000002E-2</v>
      </c>
      <c r="AV82" s="213"/>
      <c r="AW82" s="411">
        <v>80665.320000000007</v>
      </c>
      <c r="AX82" s="412">
        <v>0</v>
      </c>
      <c r="AY82" s="289"/>
      <c r="AZ82" s="289"/>
      <c r="BA82" s="290"/>
      <c r="BB82" s="291"/>
      <c r="BC82" s="213"/>
      <c r="BD82" s="213"/>
      <c r="BE82" s="412"/>
      <c r="BF82" s="290"/>
      <c r="BG82" s="289"/>
      <c r="BH82" s="292"/>
      <c r="BI82" s="385"/>
      <c r="BJ82" s="413">
        <v>1551435.75</v>
      </c>
      <c r="BK82" s="225"/>
      <c r="BL82" s="226"/>
      <c r="BM82" s="227"/>
      <c r="BN82" s="228"/>
      <c r="BO82" s="228"/>
      <c r="BP82" s="228"/>
      <c r="BQ82" s="228"/>
      <c r="BR82" s="228"/>
      <c r="BS82" s="228"/>
      <c r="BT82" s="228"/>
      <c r="BU82" s="229"/>
      <c r="BV82" s="229"/>
      <c r="BW82" s="228"/>
      <c r="BX82" s="228"/>
      <c r="BY82" s="230"/>
      <c r="BZ82" s="392"/>
      <c r="CA82" s="193"/>
      <c r="CB82" s="193"/>
      <c r="CC82" s="193"/>
      <c r="CD82" s="231"/>
      <c r="CE82" s="232"/>
    </row>
    <row r="83" spans="1:83" x14ac:dyDescent="0.25">
      <c r="A83" s="191"/>
      <c r="B83" s="192"/>
      <c r="C83" s="193"/>
      <c r="D83" s="193"/>
      <c r="E83" s="193"/>
      <c r="F83" s="194"/>
      <c r="G83" s="195"/>
      <c r="H83" s="230"/>
      <c r="I83" s="283"/>
      <c r="J83" s="198"/>
      <c r="K83" s="198"/>
      <c r="L83" s="230"/>
      <c r="M83" s="192"/>
      <c r="N83" s="193"/>
      <c r="O83" s="193"/>
      <c r="P83" s="408"/>
      <c r="Q83" s="286"/>
      <c r="R83" s="409"/>
      <c r="S83" s="193"/>
      <c r="T83" s="193"/>
      <c r="U83" s="193"/>
      <c r="V83" s="228"/>
      <c r="W83" s="228"/>
      <c r="X83" s="384"/>
      <c r="Y83" s="206"/>
      <c r="Z83" s="207"/>
      <c r="AA83" s="207"/>
      <c r="AB83" s="208"/>
      <c r="AC83" s="209"/>
      <c r="AD83" s="208"/>
      <c r="AE83" s="208"/>
      <c r="AF83" s="410"/>
      <c r="AG83" s="207"/>
      <c r="AH83" s="228"/>
      <c r="AI83" s="349"/>
      <c r="AJ83" s="349"/>
      <c r="AK83" s="211"/>
      <c r="AL83" s="212" t="s">
        <v>578</v>
      </c>
      <c r="AM83" s="213" t="s">
        <v>619</v>
      </c>
      <c r="AN83" s="213">
        <v>44945</v>
      </c>
      <c r="AO83" s="288" t="s">
        <v>627</v>
      </c>
      <c r="AP83" s="213" t="s">
        <v>628</v>
      </c>
      <c r="AQ83" s="213">
        <v>44958</v>
      </c>
      <c r="AR83" s="213">
        <v>45322</v>
      </c>
      <c r="AS83" s="289"/>
      <c r="AT83" s="289"/>
      <c r="AU83" s="213"/>
      <c r="AV83" s="213"/>
      <c r="AW83" s="411"/>
      <c r="AX83" s="412"/>
      <c r="AY83" s="289"/>
      <c r="AZ83" s="289"/>
      <c r="BA83" s="290"/>
      <c r="BB83" s="291"/>
      <c r="BC83" s="213"/>
      <c r="BD83" s="213"/>
      <c r="BE83" s="412"/>
      <c r="BF83" s="290"/>
      <c r="BG83" s="289"/>
      <c r="BH83" s="292"/>
      <c r="BI83" s="385"/>
      <c r="BJ83" s="224">
        <f>978424.54+7425.18+2056.42+12002.55+31945.78+27461+87412.88+31945.78+86682.04+27461+36140.16+91897.65+27461+29055.39+16846.01+123300.37+36140.16+27461+91897.65+36140.16+27461+101447.5+12152.75+10602.57+2998.85+3851.6</f>
        <v>1967670.99</v>
      </c>
      <c r="BK83" s="225"/>
      <c r="BL83" s="226"/>
      <c r="BM83" s="227"/>
      <c r="BN83" s="228"/>
      <c r="BO83" s="228"/>
      <c r="BP83" s="228"/>
      <c r="BQ83" s="228"/>
      <c r="BR83" s="228"/>
      <c r="BS83" s="228"/>
      <c r="BT83" s="228"/>
      <c r="BU83" s="229"/>
      <c r="BV83" s="229"/>
      <c r="BW83" s="228"/>
      <c r="BX83" s="228"/>
      <c r="BY83" s="230"/>
      <c r="BZ83" s="392"/>
      <c r="CA83" s="193"/>
      <c r="CB83" s="193"/>
      <c r="CC83" s="193"/>
      <c r="CD83" s="231"/>
      <c r="CE83" s="232"/>
    </row>
    <row r="84" spans="1:83" x14ac:dyDescent="0.25">
      <c r="A84" s="191"/>
      <c r="B84" s="192"/>
      <c r="C84" s="193"/>
      <c r="D84" s="193"/>
      <c r="E84" s="193"/>
      <c r="F84" s="194"/>
      <c r="G84" s="195"/>
      <c r="H84" s="230"/>
      <c r="I84" s="283"/>
      <c r="J84" s="198"/>
      <c r="K84" s="198"/>
      <c r="L84" s="230"/>
      <c r="M84" s="192"/>
      <c r="N84" s="193"/>
      <c r="O84" s="193"/>
      <c r="P84" s="408"/>
      <c r="Q84" s="286"/>
      <c r="R84" s="409"/>
      <c r="S84" s="193"/>
      <c r="T84" s="193"/>
      <c r="U84" s="193"/>
      <c r="V84" s="228"/>
      <c r="W84" s="228"/>
      <c r="X84" s="384"/>
      <c r="Y84" s="206"/>
      <c r="Z84" s="207"/>
      <c r="AA84" s="207"/>
      <c r="AB84" s="208"/>
      <c r="AC84" s="209"/>
      <c r="AD84" s="208"/>
      <c r="AE84" s="208"/>
      <c r="AF84" s="410"/>
      <c r="AG84" s="207"/>
      <c r="AH84" s="228"/>
      <c r="AI84" s="349"/>
      <c r="AJ84" s="349"/>
      <c r="AK84" s="211"/>
      <c r="AL84" s="212" t="s">
        <v>578</v>
      </c>
      <c r="AM84" s="213" t="s">
        <v>586</v>
      </c>
      <c r="AN84" s="215">
        <v>45001</v>
      </c>
      <c r="AO84" s="214">
        <v>13494</v>
      </c>
      <c r="AP84" s="285" t="s">
        <v>629</v>
      </c>
      <c r="AQ84" s="215">
        <v>45001</v>
      </c>
      <c r="AR84" s="215">
        <v>45367</v>
      </c>
      <c r="AS84" s="289"/>
      <c r="AT84" s="289"/>
      <c r="AU84" s="415">
        <v>0.25</v>
      </c>
      <c r="AV84" s="213"/>
      <c r="AW84" s="411">
        <v>303851.64</v>
      </c>
      <c r="AX84" s="412">
        <v>0</v>
      </c>
      <c r="AY84" s="289"/>
      <c r="AZ84" s="289"/>
      <c r="BA84" s="290"/>
      <c r="BB84" s="291"/>
      <c r="BC84" s="213"/>
      <c r="BD84" s="213"/>
      <c r="BE84" s="412"/>
      <c r="BF84" s="290"/>
      <c r="BG84" s="289"/>
      <c r="BH84" s="292"/>
      <c r="BI84" s="385"/>
      <c r="BJ84" s="413"/>
      <c r="BK84" s="225"/>
      <c r="BL84" s="226"/>
      <c r="BM84" s="227"/>
      <c r="BN84" s="228"/>
      <c r="BO84" s="228"/>
      <c r="BP84" s="228"/>
      <c r="BQ84" s="228"/>
      <c r="BR84" s="228"/>
      <c r="BS84" s="228"/>
      <c r="BT84" s="228"/>
      <c r="BU84" s="229"/>
      <c r="BV84" s="229"/>
      <c r="BW84" s="228"/>
      <c r="BX84" s="228"/>
      <c r="BY84" s="230"/>
      <c r="BZ84" s="392"/>
      <c r="CA84" s="193"/>
      <c r="CB84" s="193"/>
      <c r="CC84" s="193"/>
      <c r="CD84" s="231"/>
      <c r="CE84" s="232"/>
    </row>
    <row r="85" spans="1:83" x14ac:dyDescent="0.25">
      <c r="A85" s="191"/>
      <c r="B85" s="192"/>
      <c r="C85" s="193"/>
      <c r="D85" s="193"/>
      <c r="E85" s="193"/>
      <c r="F85" s="194"/>
      <c r="G85" s="195"/>
      <c r="H85" s="230"/>
      <c r="I85" s="283"/>
      <c r="J85" s="198"/>
      <c r="K85" s="198"/>
      <c r="L85" s="230"/>
      <c r="M85" s="192"/>
      <c r="N85" s="193"/>
      <c r="O85" s="193"/>
      <c r="P85" s="408"/>
      <c r="Q85" s="286"/>
      <c r="R85" s="409"/>
      <c r="S85" s="193"/>
      <c r="T85" s="193"/>
      <c r="U85" s="193"/>
      <c r="V85" s="228"/>
      <c r="W85" s="228"/>
      <c r="X85" s="384"/>
      <c r="Y85" s="206"/>
      <c r="Z85" s="207"/>
      <c r="AA85" s="207"/>
      <c r="AB85" s="208"/>
      <c r="AC85" s="209"/>
      <c r="AD85" s="208"/>
      <c r="AE85" s="208"/>
      <c r="AF85" s="410"/>
      <c r="AG85" s="207"/>
      <c r="AH85" s="228"/>
      <c r="AI85" s="349"/>
      <c r="AJ85" s="349"/>
      <c r="AK85" s="211"/>
      <c r="AL85" s="212" t="s">
        <v>578</v>
      </c>
      <c r="AM85" s="213" t="s">
        <v>593</v>
      </c>
      <c r="AN85" s="215">
        <v>45138</v>
      </c>
      <c r="AO85" s="214">
        <v>13588</v>
      </c>
      <c r="AP85" s="285" t="s">
        <v>630</v>
      </c>
      <c r="AQ85" s="215">
        <v>44562</v>
      </c>
      <c r="AR85" s="215">
        <v>45322</v>
      </c>
      <c r="AS85" s="289"/>
      <c r="AT85" s="289"/>
      <c r="AU85" s="414">
        <v>6.8404679999999995E-2</v>
      </c>
      <c r="AV85" s="213"/>
      <c r="AW85" s="411">
        <v>126760.92</v>
      </c>
      <c r="AX85" s="412">
        <v>0</v>
      </c>
      <c r="AY85" s="289"/>
      <c r="AZ85" s="289"/>
      <c r="BA85" s="290"/>
      <c r="BB85" s="291"/>
      <c r="BC85" s="213"/>
      <c r="BD85" s="213"/>
      <c r="BE85" s="412"/>
      <c r="BF85" s="290"/>
      <c r="BG85" s="289"/>
      <c r="BH85" s="292"/>
      <c r="BI85" s="385"/>
      <c r="BJ85" s="413"/>
      <c r="BK85" s="225"/>
      <c r="BL85" s="226"/>
      <c r="BM85" s="227"/>
      <c r="BN85" s="228"/>
      <c r="BO85" s="228"/>
      <c r="BP85" s="228"/>
      <c r="BQ85" s="228"/>
      <c r="BR85" s="228"/>
      <c r="BS85" s="228"/>
      <c r="BT85" s="228"/>
      <c r="BU85" s="229"/>
      <c r="BV85" s="229"/>
      <c r="BW85" s="228"/>
      <c r="BX85" s="228"/>
      <c r="BY85" s="230"/>
      <c r="BZ85" s="392"/>
      <c r="CA85" s="193"/>
      <c r="CB85" s="193"/>
      <c r="CC85" s="193"/>
      <c r="CD85" s="231"/>
      <c r="CE85" s="232"/>
    </row>
    <row r="86" spans="1:83" x14ac:dyDescent="0.25">
      <c r="A86" s="191"/>
      <c r="B86" s="192"/>
      <c r="C86" s="193"/>
      <c r="D86" s="193"/>
      <c r="E86" s="193"/>
      <c r="F86" s="194"/>
      <c r="G86" s="195"/>
      <c r="H86" s="230"/>
      <c r="I86" s="283"/>
      <c r="J86" s="198"/>
      <c r="K86" s="198"/>
      <c r="L86" s="230"/>
      <c r="M86" s="192"/>
      <c r="N86" s="193"/>
      <c r="O86" s="193"/>
      <c r="P86" s="408"/>
      <c r="Q86" s="286"/>
      <c r="R86" s="409"/>
      <c r="S86" s="193"/>
      <c r="T86" s="193"/>
      <c r="U86" s="193"/>
      <c r="V86" s="228"/>
      <c r="W86" s="228"/>
      <c r="X86" s="384"/>
      <c r="Y86" s="206"/>
      <c r="Z86" s="207"/>
      <c r="AA86" s="207"/>
      <c r="AB86" s="208"/>
      <c r="AC86" s="209"/>
      <c r="AD86" s="208"/>
      <c r="AE86" s="208"/>
      <c r="AF86" s="410"/>
      <c r="AG86" s="207"/>
      <c r="AH86" s="228"/>
      <c r="AI86" s="349"/>
      <c r="AJ86" s="349"/>
      <c r="AK86" s="211"/>
      <c r="AL86" s="212" t="s">
        <v>578</v>
      </c>
      <c r="AM86" s="213" t="s">
        <v>594</v>
      </c>
      <c r="AN86" s="215">
        <v>45321</v>
      </c>
      <c r="AO86" s="214">
        <v>13703</v>
      </c>
      <c r="AP86" s="213" t="s">
        <v>631</v>
      </c>
      <c r="AQ86" s="215">
        <v>45323</v>
      </c>
      <c r="AR86" s="215">
        <v>45688</v>
      </c>
      <c r="AS86" s="289"/>
      <c r="AT86" s="289"/>
      <c r="AU86" s="213"/>
      <c r="AV86" s="213"/>
      <c r="AW86" s="411"/>
      <c r="AX86" s="412"/>
      <c r="AY86" s="289"/>
      <c r="AZ86" s="289"/>
      <c r="BA86" s="290"/>
      <c r="BB86" s="291"/>
      <c r="BC86" s="213"/>
      <c r="BD86" s="213"/>
      <c r="BE86" s="412"/>
      <c r="BF86" s="290"/>
      <c r="BG86" s="289"/>
      <c r="BH86" s="292"/>
      <c r="BI86" s="385"/>
      <c r="BJ86" s="413"/>
      <c r="BK86" s="225"/>
      <c r="BL86" s="226"/>
      <c r="BM86" s="227"/>
      <c r="BN86" s="228"/>
      <c r="BO86" s="228"/>
      <c r="BP86" s="228"/>
      <c r="BQ86" s="228"/>
      <c r="BR86" s="228"/>
      <c r="BS86" s="228"/>
      <c r="BT86" s="228"/>
      <c r="BU86" s="229"/>
      <c r="BV86" s="229"/>
      <c r="BW86" s="228"/>
      <c r="BX86" s="228"/>
      <c r="BY86" s="230"/>
      <c r="BZ86" s="392"/>
      <c r="CA86" s="193"/>
      <c r="CB86" s="193"/>
      <c r="CC86" s="193"/>
      <c r="CD86" s="231"/>
      <c r="CE86" s="232"/>
    </row>
    <row r="87" spans="1:83" x14ac:dyDescent="0.25">
      <c r="A87" s="191"/>
      <c r="B87" s="192"/>
      <c r="C87" s="193"/>
      <c r="D87" s="193"/>
      <c r="E87" s="193"/>
      <c r="F87" s="194"/>
      <c r="G87" s="195"/>
      <c r="H87" s="230"/>
      <c r="I87" s="283"/>
      <c r="J87" s="198"/>
      <c r="K87" s="198"/>
      <c r="L87" s="230"/>
      <c r="M87" s="192"/>
      <c r="N87" s="193"/>
      <c r="O87" s="193"/>
      <c r="P87" s="408"/>
      <c r="Q87" s="286"/>
      <c r="R87" s="409"/>
      <c r="S87" s="193"/>
      <c r="T87" s="193"/>
      <c r="U87" s="193"/>
      <c r="V87" s="228"/>
      <c r="W87" s="228"/>
      <c r="X87" s="384"/>
      <c r="Y87" s="206"/>
      <c r="Z87" s="207"/>
      <c r="AA87" s="207"/>
      <c r="AB87" s="208"/>
      <c r="AC87" s="209"/>
      <c r="AD87" s="208"/>
      <c r="AE87" s="208"/>
      <c r="AF87" s="410"/>
      <c r="AG87" s="207"/>
      <c r="AH87" s="228"/>
      <c r="AI87" s="349"/>
      <c r="AJ87" s="349"/>
      <c r="AK87" s="211"/>
      <c r="AL87" s="212" t="s">
        <v>578</v>
      </c>
      <c r="AM87" s="213" t="s">
        <v>966</v>
      </c>
      <c r="AN87" s="213">
        <v>45622</v>
      </c>
      <c r="AO87" s="284">
        <v>13913</v>
      </c>
      <c r="AP87" s="285" t="s">
        <v>590</v>
      </c>
      <c r="AQ87" s="213">
        <v>45323</v>
      </c>
      <c r="AR87" s="213">
        <v>45688</v>
      </c>
      <c r="AS87" s="289"/>
      <c r="AT87" s="289"/>
      <c r="AU87" s="416"/>
      <c r="AV87" s="213"/>
      <c r="AW87" s="411">
        <v>157330.20000000001</v>
      </c>
      <c r="AX87" s="417"/>
      <c r="AY87" s="289"/>
      <c r="AZ87" s="289"/>
      <c r="BA87" s="290"/>
      <c r="BB87" s="291"/>
      <c r="BC87" s="213"/>
      <c r="BD87" s="213"/>
      <c r="BE87" s="417"/>
      <c r="BF87" s="290"/>
      <c r="BG87" s="289"/>
      <c r="BH87" s="292"/>
      <c r="BI87" s="385"/>
      <c r="BJ87" s="413"/>
      <c r="BK87" s="225"/>
      <c r="BL87" s="226"/>
      <c r="BM87" s="227"/>
      <c r="BN87" s="228"/>
      <c r="BO87" s="228"/>
      <c r="BP87" s="228"/>
      <c r="BQ87" s="228"/>
      <c r="BR87" s="228"/>
      <c r="BS87" s="228"/>
      <c r="BT87" s="228"/>
      <c r="BU87" s="229"/>
      <c r="BV87" s="229"/>
      <c r="BW87" s="228"/>
      <c r="BX87" s="228"/>
      <c r="BY87" s="230"/>
      <c r="BZ87" s="392"/>
      <c r="CA87" s="193"/>
      <c r="CB87" s="193"/>
      <c r="CC87" s="193"/>
      <c r="CD87" s="231"/>
      <c r="CE87" s="232"/>
    </row>
    <row r="88" spans="1:83" x14ac:dyDescent="0.25">
      <c r="A88" s="191"/>
      <c r="B88" s="192"/>
      <c r="C88" s="193"/>
      <c r="D88" s="193"/>
      <c r="E88" s="193"/>
      <c r="F88" s="194"/>
      <c r="G88" s="195"/>
      <c r="H88" s="230"/>
      <c r="I88" s="283"/>
      <c r="J88" s="198"/>
      <c r="K88" s="198"/>
      <c r="L88" s="230"/>
      <c r="M88" s="192"/>
      <c r="N88" s="193"/>
      <c r="O88" s="193"/>
      <c r="P88" s="408"/>
      <c r="Q88" s="286"/>
      <c r="R88" s="409"/>
      <c r="S88" s="193"/>
      <c r="T88" s="193"/>
      <c r="U88" s="193"/>
      <c r="V88" s="228"/>
      <c r="W88" s="228"/>
      <c r="X88" s="384"/>
      <c r="Y88" s="206"/>
      <c r="Z88" s="207"/>
      <c r="AA88" s="207"/>
      <c r="AB88" s="208"/>
      <c r="AC88" s="209"/>
      <c r="AD88" s="208"/>
      <c r="AE88" s="208"/>
      <c r="AF88" s="410"/>
      <c r="AG88" s="207"/>
      <c r="AH88" s="228"/>
      <c r="AI88" s="349"/>
      <c r="AJ88" s="349"/>
      <c r="AK88" s="211"/>
      <c r="AL88" s="212"/>
      <c r="AM88" s="285"/>
      <c r="AW88" s="418"/>
      <c r="AX88" s="417"/>
      <c r="AY88" s="289"/>
      <c r="AZ88" s="289"/>
      <c r="BA88" s="290"/>
      <c r="BB88" s="291"/>
      <c r="BC88" s="213"/>
      <c r="BD88" s="213"/>
      <c r="BE88" s="417"/>
      <c r="BF88" s="290"/>
      <c r="BG88" s="289"/>
      <c r="BH88" s="292"/>
      <c r="BI88" s="385"/>
      <c r="BJ88" s="413"/>
      <c r="BK88" s="225"/>
      <c r="BL88" s="226"/>
      <c r="BM88" s="227"/>
      <c r="BN88" s="228"/>
      <c r="BO88" s="228"/>
      <c r="BP88" s="228"/>
      <c r="BQ88" s="228"/>
      <c r="BR88" s="228"/>
      <c r="BS88" s="228"/>
      <c r="BT88" s="228"/>
      <c r="BU88" s="229"/>
      <c r="BV88" s="229"/>
      <c r="BW88" s="228"/>
      <c r="BX88" s="228"/>
      <c r="BY88" s="230"/>
      <c r="BZ88" s="392"/>
      <c r="CA88" s="193"/>
      <c r="CB88" s="193"/>
      <c r="CC88" s="193"/>
      <c r="CD88" s="231"/>
      <c r="CE88" s="232"/>
    </row>
    <row r="89" spans="1:83" ht="15.75" thickBot="1" x14ac:dyDescent="0.3">
      <c r="A89" s="300"/>
      <c r="B89" s="301"/>
      <c r="C89" s="302"/>
      <c r="D89" s="302"/>
      <c r="E89" s="302"/>
      <c r="F89" s="303"/>
      <c r="G89" s="304"/>
      <c r="H89" s="230"/>
      <c r="I89" s="306"/>
      <c r="J89" s="307"/>
      <c r="K89" s="307"/>
      <c r="L89" s="230"/>
      <c r="M89" s="308"/>
      <c r="N89" s="309"/>
      <c r="O89" s="309"/>
      <c r="P89" s="310"/>
      <c r="Q89" s="330"/>
      <c r="R89" s="419"/>
      <c r="S89" s="302"/>
      <c r="T89" s="302"/>
      <c r="U89" s="302"/>
      <c r="V89" s="228"/>
      <c r="W89" s="228"/>
      <c r="X89" s="384"/>
      <c r="Y89" s="313"/>
      <c r="Z89" s="314"/>
      <c r="AA89" s="314"/>
      <c r="AB89" s="315"/>
      <c r="AC89" s="316"/>
      <c r="AD89" s="315"/>
      <c r="AE89" s="315"/>
      <c r="AF89" s="420"/>
      <c r="AG89" s="314"/>
      <c r="AH89" s="228"/>
      <c r="AI89" s="349"/>
      <c r="AJ89" s="349"/>
      <c r="AK89" s="317"/>
      <c r="AL89" s="318"/>
      <c r="AM89" s="421"/>
      <c r="AN89" s="421"/>
      <c r="AO89" s="421"/>
      <c r="AP89" s="421"/>
      <c r="AQ89" s="421"/>
      <c r="AR89" s="421"/>
      <c r="AS89" s="422"/>
      <c r="AT89" s="422"/>
      <c r="AU89" s="319"/>
      <c r="AV89" s="319"/>
      <c r="AW89" s="322"/>
      <c r="AX89" s="326"/>
      <c r="AY89" s="422"/>
      <c r="AZ89" s="422"/>
      <c r="BA89" s="423"/>
      <c r="BB89" s="424"/>
      <c r="BC89" s="321"/>
      <c r="BD89" s="321"/>
      <c r="BE89" s="326"/>
      <c r="BF89" s="423"/>
      <c r="BG89" s="422"/>
      <c r="BH89" s="425"/>
      <c r="BI89" s="385"/>
      <c r="BJ89" s="328"/>
      <c r="BK89" s="225"/>
      <c r="BL89" s="329"/>
      <c r="BM89" s="227"/>
      <c r="BN89" s="228"/>
      <c r="BO89" s="228"/>
      <c r="BP89" s="228"/>
      <c r="BQ89" s="228"/>
      <c r="BR89" s="228"/>
      <c r="BS89" s="228"/>
      <c r="BT89" s="228"/>
      <c r="BU89" s="229"/>
      <c r="BV89" s="229"/>
      <c r="BW89" s="228"/>
      <c r="BX89" s="228"/>
      <c r="BY89" s="230"/>
      <c r="BZ89" s="426"/>
      <c r="CA89" s="302"/>
      <c r="CB89" s="302"/>
      <c r="CC89" s="302"/>
      <c r="CD89" s="231"/>
      <c r="CE89" s="232"/>
    </row>
    <row r="90" spans="1:83" x14ac:dyDescent="0.25">
      <c r="A90" s="150">
        <v>8</v>
      </c>
      <c r="B90" s="151" t="s">
        <v>384</v>
      </c>
      <c r="C90" s="152" t="s">
        <v>441</v>
      </c>
      <c r="D90" s="152" t="s">
        <v>478</v>
      </c>
      <c r="E90" s="152" t="s">
        <v>482</v>
      </c>
      <c r="F90" s="153" t="s">
        <v>338</v>
      </c>
      <c r="G90" s="154">
        <v>12736</v>
      </c>
      <c r="H90" s="372">
        <v>12760</v>
      </c>
      <c r="I90" s="277" t="s">
        <v>490</v>
      </c>
      <c r="J90" s="157">
        <v>44000</v>
      </c>
      <c r="K90" s="157">
        <v>44365</v>
      </c>
      <c r="L90" s="372">
        <v>12837</v>
      </c>
      <c r="M90" s="158"/>
      <c r="N90" s="159"/>
      <c r="O90" s="159"/>
      <c r="P90" s="160"/>
      <c r="Q90" s="161"/>
      <c r="R90" s="159"/>
      <c r="S90" s="159"/>
      <c r="T90" s="159"/>
      <c r="U90" s="159"/>
      <c r="V90" s="185"/>
      <c r="W90" s="185"/>
      <c r="X90" s="375"/>
      <c r="Y90" s="165" t="s">
        <v>202</v>
      </c>
      <c r="Z90" s="166" t="s">
        <v>203</v>
      </c>
      <c r="AA90" s="166" t="s">
        <v>204</v>
      </c>
      <c r="AB90" s="167">
        <v>44368</v>
      </c>
      <c r="AC90" s="168">
        <v>13069</v>
      </c>
      <c r="AD90" s="167">
        <v>44370</v>
      </c>
      <c r="AE90" s="167">
        <v>44735</v>
      </c>
      <c r="AF90" s="166" t="s">
        <v>557</v>
      </c>
      <c r="AG90" s="166" t="s">
        <v>565</v>
      </c>
      <c r="AH90" s="185"/>
      <c r="AI90" s="340"/>
      <c r="AJ90" s="340"/>
      <c r="AK90" s="170">
        <v>21000</v>
      </c>
      <c r="AL90" s="171"/>
      <c r="AM90" s="278"/>
      <c r="AN90" s="172"/>
      <c r="AO90" s="427"/>
      <c r="AP90" s="278"/>
      <c r="AQ90" s="172"/>
      <c r="AR90" s="172"/>
      <c r="AS90" s="376"/>
      <c r="AT90" s="376"/>
      <c r="AU90" s="278"/>
      <c r="AV90" s="278"/>
      <c r="AW90" s="175"/>
      <c r="AX90" s="176"/>
      <c r="AY90" s="376"/>
      <c r="AZ90" s="376"/>
      <c r="BA90" s="377"/>
      <c r="BB90" s="378"/>
      <c r="BC90" s="173"/>
      <c r="BD90" s="173"/>
      <c r="BE90" s="176"/>
      <c r="BF90" s="377"/>
      <c r="BG90" s="376"/>
      <c r="BH90" s="379"/>
      <c r="BI90" s="380">
        <f>AK90</f>
        <v>21000</v>
      </c>
      <c r="BJ90" s="181">
        <v>1585.5</v>
      </c>
      <c r="BK90" s="182">
        <f>1365+1365+1365+2730+1365+1365+1365+1365+1365+1365</f>
        <v>15015</v>
      </c>
      <c r="BL90" s="183">
        <f>BJ90+BJ91+BJ92+BJ93+BK90</f>
        <v>65740.5</v>
      </c>
      <c r="BM90" s="184"/>
      <c r="BN90" s="279">
        <f>BK79+BK106+BK118+BK132+BK153+BK163+BK173+BK200</f>
        <v>4704576.66</v>
      </c>
      <c r="BO90" s="185"/>
      <c r="BP90" s="185"/>
      <c r="BQ90" s="185"/>
      <c r="BR90" s="185"/>
      <c r="BS90" s="185"/>
      <c r="BT90" s="185"/>
      <c r="BU90" s="186"/>
      <c r="BV90" s="186"/>
      <c r="BW90" s="185"/>
      <c r="BX90" s="185"/>
      <c r="BY90" s="187"/>
      <c r="BZ90" s="391" t="s">
        <v>879</v>
      </c>
      <c r="CA90" s="188">
        <v>12975</v>
      </c>
      <c r="CB90" s="152" t="s">
        <v>880</v>
      </c>
      <c r="CC90" s="152" t="s">
        <v>881</v>
      </c>
      <c r="CD90" s="189" t="s">
        <v>818</v>
      </c>
      <c r="CE90" s="190">
        <v>707169</v>
      </c>
    </row>
    <row r="91" spans="1:83" x14ac:dyDescent="0.25">
      <c r="A91" s="191"/>
      <c r="B91" s="192"/>
      <c r="C91" s="193"/>
      <c r="D91" s="193"/>
      <c r="E91" s="193"/>
      <c r="F91" s="194"/>
      <c r="G91" s="195"/>
      <c r="H91" s="230"/>
      <c r="I91" s="283"/>
      <c r="J91" s="198"/>
      <c r="K91" s="198"/>
      <c r="L91" s="230"/>
      <c r="M91" s="199"/>
      <c r="N91" s="200"/>
      <c r="O91" s="200"/>
      <c r="P91" s="201"/>
      <c r="Q91" s="202"/>
      <c r="R91" s="200"/>
      <c r="S91" s="200"/>
      <c r="T91" s="200"/>
      <c r="U91" s="200"/>
      <c r="V91" s="228"/>
      <c r="W91" s="228"/>
      <c r="X91" s="384"/>
      <c r="Y91" s="206"/>
      <c r="Z91" s="207"/>
      <c r="AA91" s="207"/>
      <c r="AB91" s="208"/>
      <c r="AC91" s="209"/>
      <c r="AD91" s="208"/>
      <c r="AE91" s="208"/>
      <c r="AF91" s="207"/>
      <c r="AG91" s="207"/>
      <c r="AH91" s="228"/>
      <c r="AI91" s="349"/>
      <c r="AJ91" s="349"/>
      <c r="AK91" s="211"/>
      <c r="AL91" s="212" t="s">
        <v>578</v>
      </c>
      <c r="AM91" s="285" t="s">
        <v>579</v>
      </c>
      <c r="AN91" s="213">
        <v>44368</v>
      </c>
      <c r="AO91" s="284">
        <v>13069</v>
      </c>
      <c r="AP91" s="285" t="s">
        <v>632</v>
      </c>
      <c r="AQ91" s="213">
        <v>44370</v>
      </c>
      <c r="AR91" s="213">
        <v>44735</v>
      </c>
      <c r="AS91" s="289"/>
      <c r="AT91" s="289"/>
      <c r="AU91" s="213"/>
      <c r="AV91" s="213"/>
      <c r="AW91" s="218"/>
      <c r="AX91" s="219"/>
      <c r="AY91" s="289"/>
      <c r="AZ91" s="289"/>
      <c r="BA91" s="290"/>
      <c r="BB91" s="291"/>
      <c r="BC91" s="217"/>
      <c r="BD91" s="217"/>
      <c r="BE91" s="219"/>
      <c r="BF91" s="290"/>
      <c r="BG91" s="289"/>
      <c r="BH91" s="292"/>
      <c r="BI91" s="385"/>
      <c r="BJ91" s="224">
        <f>4095+12285</f>
        <v>16380</v>
      </c>
      <c r="BK91" s="225"/>
      <c r="BL91" s="226"/>
      <c r="BM91" s="227"/>
      <c r="BN91" s="228"/>
      <c r="BO91" s="228"/>
      <c r="BP91" s="228"/>
      <c r="BQ91" s="228"/>
      <c r="BR91" s="228"/>
      <c r="BS91" s="228"/>
      <c r="BT91" s="228"/>
      <c r="BU91" s="229"/>
      <c r="BV91" s="229"/>
      <c r="BW91" s="228"/>
      <c r="BX91" s="228"/>
      <c r="BY91" s="230"/>
      <c r="BZ91" s="392"/>
      <c r="CA91" s="193"/>
      <c r="CB91" s="193"/>
      <c r="CC91" s="193"/>
      <c r="CD91" s="231"/>
      <c r="CE91" s="232"/>
    </row>
    <row r="92" spans="1:83" x14ac:dyDescent="0.25">
      <c r="A92" s="191"/>
      <c r="B92" s="192"/>
      <c r="C92" s="193"/>
      <c r="D92" s="193"/>
      <c r="E92" s="193"/>
      <c r="F92" s="194"/>
      <c r="G92" s="195"/>
      <c r="H92" s="230"/>
      <c r="I92" s="283"/>
      <c r="J92" s="198"/>
      <c r="K92" s="198"/>
      <c r="L92" s="230"/>
      <c r="M92" s="199"/>
      <c r="N92" s="200"/>
      <c r="O92" s="200"/>
      <c r="P92" s="201"/>
      <c r="Q92" s="202"/>
      <c r="R92" s="200"/>
      <c r="S92" s="200"/>
      <c r="T92" s="200"/>
      <c r="U92" s="200"/>
      <c r="V92" s="228"/>
      <c r="W92" s="228"/>
      <c r="X92" s="384"/>
      <c r="Y92" s="206"/>
      <c r="Z92" s="207"/>
      <c r="AA92" s="207"/>
      <c r="AB92" s="208"/>
      <c r="AC92" s="209"/>
      <c r="AD92" s="208"/>
      <c r="AE92" s="208"/>
      <c r="AF92" s="207"/>
      <c r="AG92" s="207"/>
      <c r="AH92" s="228"/>
      <c r="AI92" s="349"/>
      <c r="AJ92" s="349"/>
      <c r="AK92" s="211"/>
      <c r="AL92" s="212" t="s">
        <v>578</v>
      </c>
      <c r="AM92" s="285" t="s">
        <v>623</v>
      </c>
      <c r="AN92" s="213">
        <v>44725</v>
      </c>
      <c r="AO92" s="284">
        <v>13309</v>
      </c>
      <c r="AP92" s="285" t="s">
        <v>633</v>
      </c>
      <c r="AQ92" s="213">
        <v>44736</v>
      </c>
      <c r="AR92" s="213">
        <v>45100</v>
      </c>
      <c r="AS92" s="289"/>
      <c r="AT92" s="289"/>
      <c r="AU92" s="213"/>
      <c r="AV92" s="213"/>
      <c r="AW92" s="218"/>
      <c r="AX92" s="219"/>
      <c r="AY92" s="289"/>
      <c r="AZ92" s="289"/>
      <c r="BA92" s="290"/>
      <c r="BB92" s="291"/>
      <c r="BC92" s="217"/>
      <c r="BD92" s="217"/>
      <c r="BE92" s="219"/>
      <c r="BF92" s="290"/>
      <c r="BG92" s="289"/>
      <c r="BH92" s="292"/>
      <c r="BI92" s="385"/>
      <c r="BJ92" s="224">
        <f>6825+9555</f>
        <v>16380</v>
      </c>
      <c r="BK92" s="225"/>
      <c r="BL92" s="226"/>
      <c r="BM92" s="227"/>
      <c r="BN92" s="228"/>
      <c r="BO92" s="228"/>
      <c r="BP92" s="228"/>
      <c r="BQ92" s="228"/>
      <c r="BR92" s="228"/>
      <c r="BS92" s="228"/>
      <c r="BT92" s="228"/>
      <c r="BU92" s="229"/>
      <c r="BV92" s="229"/>
      <c r="BW92" s="228"/>
      <c r="BX92" s="228"/>
      <c r="BY92" s="230"/>
      <c r="BZ92" s="392"/>
      <c r="CA92" s="193"/>
      <c r="CB92" s="193"/>
      <c r="CC92" s="193"/>
      <c r="CD92" s="231"/>
      <c r="CE92" s="232"/>
    </row>
    <row r="93" spans="1:83" x14ac:dyDescent="0.25">
      <c r="A93" s="191"/>
      <c r="B93" s="192"/>
      <c r="C93" s="193"/>
      <c r="D93" s="193"/>
      <c r="E93" s="193"/>
      <c r="F93" s="194"/>
      <c r="G93" s="195"/>
      <c r="H93" s="230"/>
      <c r="I93" s="283"/>
      <c r="J93" s="198"/>
      <c r="K93" s="198"/>
      <c r="L93" s="230"/>
      <c r="M93" s="199"/>
      <c r="N93" s="200"/>
      <c r="O93" s="200"/>
      <c r="P93" s="201"/>
      <c r="Q93" s="202"/>
      <c r="R93" s="200"/>
      <c r="S93" s="200"/>
      <c r="T93" s="200"/>
      <c r="U93" s="200"/>
      <c r="V93" s="228"/>
      <c r="W93" s="228"/>
      <c r="X93" s="384"/>
      <c r="Y93" s="206"/>
      <c r="Z93" s="207"/>
      <c r="AA93" s="207"/>
      <c r="AB93" s="208"/>
      <c r="AC93" s="209"/>
      <c r="AD93" s="208"/>
      <c r="AE93" s="208"/>
      <c r="AF93" s="207"/>
      <c r="AG93" s="207"/>
      <c r="AH93" s="228"/>
      <c r="AI93" s="349"/>
      <c r="AJ93" s="349"/>
      <c r="AK93" s="211"/>
      <c r="AL93" s="212" t="s">
        <v>578</v>
      </c>
      <c r="AM93" s="285" t="s">
        <v>617</v>
      </c>
      <c r="AN93" s="213">
        <v>45090</v>
      </c>
      <c r="AO93" s="284">
        <v>13558</v>
      </c>
      <c r="AP93" s="285" t="s">
        <v>634</v>
      </c>
      <c r="AQ93" s="213">
        <v>45101</v>
      </c>
      <c r="AR93" s="213">
        <v>45466</v>
      </c>
      <c r="AS93" s="289"/>
      <c r="AT93" s="289"/>
      <c r="AU93" s="213"/>
      <c r="AV93" s="213"/>
      <c r="AW93" s="218"/>
      <c r="AX93" s="219"/>
      <c r="AY93" s="289"/>
      <c r="AZ93" s="289"/>
      <c r="BA93" s="290"/>
      <c r="BB93" s="291"/>
      <c r="BC93" s="217"/>
      <c r="BD93" s="217"/>
      <c r="BE93" s="219"/>
      <c r="BF93" s="290"/>
      <c r="BG93" s="289"/>
      <c r="BH93" s="292"/>
      <c r="BI93" s="385"/>
      <c r="BJ93" s="224">
        <f>6825+9555</f>
        <v>16380</v>
      </c>
      <c r="BK93" s="225"/>
      <c r="BL93" s="226"/>
      <c r="BM93" s="227"/>
      <c r="BN93" s="228"/>
      <c r="BO93" s="228"/>
      <c r="BP93" s="228"/>
      <c r="BQ93" s="228"/>
      <c r="BR93" s="228"/>
      <c r="BS93" s="228"/>
      <c r="BT93" s="228"/>
      <c r="BU93" s="229"/>
      <c r="BV93" s="229"/>
      <c r="BW93" s="228"/>
      <c r="BX93" s="228"/>
      <c r="BY93" s="230"/>
      <c r="BZ93" s="392"/>
      <c r="CA93" s="193"/>
      <c r="CB93" s="193"/>
      <c r="CC93" s="193"/>
      <c r="CD93" s="231"/>
      <c r="CE93" s="232"/>
    </row>
    <row r="94" spans="1:83" x14ac:dyDescent="0.25">
      <c r="A94" s="191"/>
      <c r="B94" s="192"/>
      <c r="C94" s="193"/>
      <c r="D94" s="193"/>
      <c r="E94" s="193"/>
      <c r="F94" s="194"/>
      <c r="G94" s="195"/>
      <c r="H94" s="230"/>
      <c r="I94" s="283"/>
      <c r="J94" s="198"/>
      <c r="K94" s="198"/>
      <c r="L94" s="230"/>
      <c r="M94" s="199"/>
      <c r="N94" s="200"/>
      <c r="O94" s="200"/>
      <c r="P94" s="201"/>
      <c r="Q94" s="202"/>
      <c r="R94" s="200"/>
      <c r="S94" s="200"/>
      <c r="T94" s="200"/>
      <c r="U94" s="200"/>
      <c r="V94" s="228"/>
      <c r="W94" s="228"/>
      <c r="X94" s="384"/>
      <c r="Y94" s="206"/>
      <c r="Z94" s="207"/>
      <c r="AA94" s="207"/>
      <c r="AB94" s="208"/>
      <c r="AC94" s="209"/>
      <c r="AD94" s="208"/>
      <c r="AE94" s="208"/>
      <c r="AF94" s="207"/>
      <c r="AG94" s="207"/>
      <c r="AH94" s="228"/>
      <c r="AI94" s="349"/>
      <c r="AJ94" s="349"/>
      <c r="AK94" s="211"/>
      <c r="AL94" s="212" t="s">
        <v>578</v>
      </c>
      <c r="AM94" s="285" t="s">
        <v>619</v>
      </c>
      <c r="AN94" s="213">
        <v>45463</v>
      </c>
      <c r="AO94" s="284">
        <v>13801</v>
      </c>
      <c r="AP94" s="285" t="s">
        <v>635</v>
      </c>
      <c r="AQ94" s="213">
        <v>45467</v>
      </c>
      <c r="AR94" s="213">
        <v>45831</v>
      </c>
      <c r="AS94" s="289"/>
      <c r="AT94" s="289"/>
      <c r="AU94" s="213"/>
      <c r="AV94" s="213"/>
      <c r="AW94" s="218"/>
      <c r="AX94" s="219"/>
      <c r="AY94" s="289"/>
      <c r="AZ94" s="289"/>
      <c r="BA94" s="290"/>
      <c r="BB94" s="291"/>
      <c r="BC94" s="217"/>
      <c r="BD94" s="217"/>
      <c r="BE94" s="219"/>
      <c r="BF94" s="290"/>
      <c r="BG94" s="289"/>
      <c r="BH94" s="292"/>
      <c r="BI94" s="385"/>
      <c r="BJ94" s="224"/>
      <c r="BK94" s="225"/>
      <c r="BL94" s="226"/>
      <c r="BM94" s="227"/>
      <c r="BN94" s="228"/>
      <c r="BO94" s="228"/>
      <c r="BP94" s="228"/>
      <c r="BQ94" s="228"/>
      <c r="BR94" s="228"/>
      <c r="BS94" s="228"/>
      <c r="BT94" s="228"/>
      <c r="BU94" s="229"/>
      <c r="BV94" s="229"/>
      <c r="BW94" s="228"/>
      <c r="BX94" s="228"/>
      <c r="BY94" s="230"/>
      <c r="BZ94" s="392"/>
      <c r="CA94" s="193"/>
      <c r="CB94" s="193"/>
      <c r="CC94" s="193"/>
      <c r="CD94" s="231"/>
      <c r="CE94" s="232"/>
    </row>
    <row r="95" spans="1:83" x14ac:dyDescent="0.25">
      <c r="A95" s="191"/>
      <c r="B95" s="192"/>
      <c r="C95" s="193"/>
      <c r="D95" s="193"/>
      <c r="E95" s="193"/>
      <c r="F95" s="194"/>
      <c r="G95" s="195"/>
      <c r="H95" s="230"/>
      <c r="I95" s="283"/>
      <c r="J95" s="198"/>
      <c r="K95" s="198"/>
      <c r="L95" s="230"/>
      <c r="M95" s="199"/>
      <c r="N95" s="200"/>
      <c r="O95" s="200"/>
      <c r="P95" s="201"/>
      <c r="Q95" s="202"/>
      <c r="R95" s="200"/>
      <c r="S95" s="200"/>
      <c r="T95" s="200"/>
      <c r="U95" s="200"/>
      <c r="V95" s="228"/>
      <c r="W95" s="228"/>
      <c r="X95" s="384"/>
      <c r="Y95" s="206"/>
      <c r="Z95" s="207"/>
      <c r="AA95" s="207"/>
      <c r="AB95" s="208"/>
      <c r="AC95" s="209"/>
      <c r="AD95" s="208"/>
      <c r="AE95" s="208"/>
      <c r="AF95" s="207"/>
      <c r="AG95" s="207"/>
      <c r="AH95" s="228"/>
      <c r="AI95" s="349"/>
      <c r="AJ95" s="349"/>
      <c r="AK95" s="211"/>
      <c r="AL95" s="212"/>
      <c r="AM95" s="285"/>
      <c r="AN95" s="213"/>
      <c r="AO95" s="284"/>
      <c r="AP95" s="285"/>
      <c r="AQ95" s="213"/>
      <c r="AR95" s="213"/>
      <c r="AS95" s="289"/>
      <c r="AT95" s="289"/>
      <c r="AU95" s="213"/>
      <c r="AV95" s="213"/>
      <c r="AW95" s="218"/>
      <c r="AX95" s="219"/>
      <c r="AY95" s="289"/>
      <c r="AZ95" s="289"/>
      <c r="BA95" s="290"/>
      <c r="BB95" s="291"/>
      <c r="BC95" s="217"/>
      <c r="BD95" s="217"/>
      <c r="BE95" s="219"/>
      <c r="BF95" s="290"/>
      <c r="BG95" s="289"/>
      <c r="BH95" s="292"/>
      <c r="BI95" s="385"/>
      <c r="BJ95" s="224"/>
      <c r="BK95" s="225"/>
      <c r="BL95" s="226"/>
      <c r="BM95" s="227"/>
      <c r="BN95" s="228"/>
      <c r="BO95" s="228"/>
      <c r="BP95" s="228"/>
      <c r="BQ95" s="228"/>
      <c r="BR95" s="228"/>
      <c r="BS95" s="228"/>
      <c r="BT95" s="228"/>
      <c r="BU95" s="229"/>
      <c r="BV95" s="229"/>
      <c r="BW95" s="228"/>
      <c r="BX95" s="228"/>
      <c r="BY95" s="230"/>
      <c r="BZ95" s="392"/>
      <c r="CA95" s="193"/>
      <c r="CB95" s="193"/>
      <c r="CC95" s="193"/>
      <c r="CD95" s="231"/>
      <c r="CE95" s="232"/>
    </row>
    <row r="96" spans="1:83" ht="15.75" thickBot="1" x14ac:dyDescent="0.3">
      <c r="A96" s="234"/>
      <c r="B96" s="235"/>
      <c r="C96" s="236"/>
      <c r="D96" s="236"/>
      <c r="E96" s="236"/>
      <c r="F96" s="237"/>
      <c r="G96" s="238"/>
      <c r="H96" s="273"/>
      <c r="I96" s="358"/>
      <c r="J96" s="241"/>
      <c r="K96" s="241"/>
      <c r="L96" s="273"/>
      <c r="M96" s="235"/>
      <c r="N96" s="236"/>
      <c r="O96" s="236"/>
      <c r="P96" s="428"/>
      <c r="Q96" s="245"/>
      <c r="R96" s="243"/>
      <c r="S96" s="243"/>
      <c r="T96" s="243"/>
      <c r="U96" s="243"/>
      <c r="V96" s="271"/>
      <c r="W96" s="271"/>
      <c r="X96" s="389"/>
      <c r="Y96" s="249"/>
      <c r="Z96" s="250"/>
      <c r="AA96" s="250"/>
      <c r="AB96" s="251"/>
      <c r="AC96" s="252"/>
      <c r="AD96" s="251"/>
      <c r="AE96" s="251"/>
      <c r="AF96" s="250"/>
      <c r="AG96" s="250"/>
      <c r="AH96" s="271"/>
      <c r="AI96" s="369"/>
      <c r="AJ96" s="369"/>
      <c r="AK96" s="254"/>
      <c r="AL96" s="255"/>
      <c r="AM96" s="394"/>
      <c r="AN96" s="256"/>
      <c r="AO96" s="429"/>
      <c r="AP96" s="394"/>
      <c r="AQ96" s="256"/>
      <c r="AR96" s="256"/>
      <c r="AS96" s="362"/>
      <c r="AT96" s="362"/>
      <c r="AU96" s="256"/>
      <c r="AV96" s="256"/>
      <c r="AW96" s="260"/>
      <c r="AX96" s="261"/>
      <c r="AY96" s="362"/>
      <c r="AZ96" s="362"/>
      <c r="BA96" s="364"/>
      <c r="BB96" s="365"/>
      <c r="BC96" s="256"/>
      <c r="BD96" s="256"/>
      <c r="BE96" s="264"/>
      <c r="BF96" s="364"/>
      <c r="BG96" s="362"/>
      <c r="BH96" s="366"/>
      <c r="BI96" s="390"/>
      <c r="BJ96" s="267"/>
      <c r="BK96" s="268"/>
      <c r="BL96" s="269"/>
      <c r="BM96" s="270"/>
      <c r="BN96" s="271"/>
      <c r="BO96" s="271"/>
      <c r="BP96" s="271"/>
      <c r="BQ96" s="271"/>
      <c r="BR96" s="271"/>
      <c r="BS96" s="271"/>
      <c r="BT96" s="271"/>
      <c r="BU96" s="272"/>
      <c r="BV96" s="272"/>
      <c r="BW96" s="271"/>
      <c r="BX96" s="271"/>
      <c r="BY96" s="273"/>
      <c r="BZ96" s="395"/>
      <c r="CA96" s="236"/>
      <c r="CB96" s="236"/>
      <c r="CC96" s="236"/>
      <c r="CD96" s="274"/>
      <c r="CE96" s="275"/>
    </row>
    <row r="97" spans="1:83" x14ac:dyDescent="0.25">
      <c r="A97" s="150">
        <v>9</v>
      </c>
      <c r="B97" s="151" t="s">
        <v>385</v>
      </c>
      <c r="C97" s="152" t="s">
        <v>442</v>
      </c>
      <c r="D97" s="152" t="s">
        <v>478</v>
      </c>
      <c r="E97" s="152" t="s">
        <v>482</v>
      </c>
      <c r="F97" s="153" t="s">
        <v>339</v>
      </c>
      <c r="G97" s="188">
        <v>12697</v>
      </c>
      <c r="H97" s="372">
        <v>12828</v>
      </c>
      <c r="I97" s="373" t="s">
        <v>491</v>
      </c>
      <c r="J97" s="374">
        <v>43997</v>
      </c>
      <c r="K97" s="374" t="s">
        <v>492</v>
      </c>
      <c r="L97" s="372">
        <v>12829</v>
      </c>
      <c r="M97" s="151"/>
      <c r="N97" s="152"/>
      <c r="O97" s="152"/>
      <c r="P97" s="430"/>
      <c r="Q97" s="341"/>
      <c r="R97" s="152"/>
      <c r="S97" s="152"/>
      <c r="T97" s="152"/>
      <c r="U97" s="152"/>
      <c r="V97" s="185"/>
      <c r="W97" s="185"/>
      <c r="X97" s="375"/>
      <c r="Y97" s="165" t="s">
        <v>205</v>
      </c>
      <c r="Z97" s="166" t="s">
        <v>206</v>
      </c>
      <c r="AA97" s="166" t="s">
        <v>207</v>
      </c>
      <c r="AB97" s="431">
        <v>43997</v>
      </c>
      <c r="AC97" s="404">
        <v>12829</v>
      </c>
      <c r="AD97" s="431">
        <v>44013</v>
      </c>
      <c r="AE97" s="431">
        <v>44378</v>
      </c>
      <c r="AF97" s="404">
        <v>1500</v>
      </c>
      <c r="AG97" s="432" t="s">
        <v>567</v>
      </c>
      <c r="AH97" s="185"/>
      <c r="AI97" s="340"/>
      <c r="AJ97" s="340"/>
      <c r="AK97" s="170">
        <v>99590.16</v>
      </c>
      <c r="AL97" s="171"/>
      <c r="AM97" s="433"/>
      <c r="AN97" s="433"/>
      <c r="AO97" s="433"/>
      <c r="AP97" s="278"/>
      <c r="AQ97" s="172"/>
      <c r="AR97" s="172"/>
      <c r="AS97" s="376"/>
      <c r="AT97" s="376"/>
      <c r="AU97" s="172"/>
      <c r="AV97" s="172"/>
      <c r="AW97" s="405"/>
      <c r="AX97" s="434"/>
      <c r="AY97" s="376"/>
      <c r="AZ97" s="376"/>
      <c r="BA97" s="377"/>
      <c r="BB97" s="378"/>
      <c r="BC97" s="172"/>
      <c r="BD97" s="172"/>
      <c r="BE97" s="434"/>
      <c r="BF97" s="377"/>
      <c r="BG97" s="376"/>
      <c r="BH97" s="379"/>
      <c r="BI97" s="380">
        <f>AK97+AW100+AW102</f>
        <v>121478.64</v>
      </c>
      <c r="BJ97" s="407">
        <v>49795.08</v>
      </c>
      <c r="BK97" s="435">
        <f>9841.46+9841.46+9841.46+9841.46+9841.46+11532.02+10123.22+10123.22+10123.22+10123.22+10123.22+10123.22</f>
        <v>121478.64</v>
      </c>
      <c r="BL97" s="183">
        <f>BJ97+BJ98+BJ99+BJ100+BK97</f>
        <v>488551.56</v>
      </c>
      <c r="BM97" s="184"/>
      <c r="BN97" s="185"/>
      <c r="BO97" s="185"/>
      <c r="BP97" s="185"/>
      <c r="BQ97" s="185"/>
      <c r="BR97" s="185"/>
      <c r="BS97" s="185"/>
      <c r="BT97" s="185"/>
      <c r="BU97" s="186"/>
      <c r="BV97" s="186"/>
      <c r="BW97" s="185"/>
      <c r="BX97" s="185"/>
      <c r="BY97" s="187"/>
      <c r="BZ97" s="391" t="s">
        <v>882</v>
      </c>
      <c r="CA97" s="188">
        <v>13332</v>
      </c>
      <c r="CB97" s="152" t="s">
        <v>883</v>
      </c>
      <c r="CC97" s="152">
        <v>707206</v>
      </c>
      <c r="CD97" s="152" t="s">
        <v>807</v>
      </c>
      <c r="CE97" s="281">
        <v>713093</v>
      </c>
    </row>
    <row r="98" spans="1:83" x14ac:dyDescent="0.25">
      <c r="A98" s="191"/>
      <c r="B98" s="192"/>
      <c r="C98" s="193"/>
      <c r="D98" s="193"/>
      <c r="E98" s="193"/>
      <c r="F98" s="194"/>
      <c r="G98" s="381"/>
      <c r="H98" s="230"/>
      <c r="I98" s="382"/>
      <c r="J98" s="383"/>
      <c r="K98" s="383"/>
      <c r="L98" s="230"/>
      <c r="M98" s="192"/>
      <c r="N98" s="193"/>
      <c r="O98" s="193"/>
      <c r="P98" s="436"/>
      <c r="Q98" s="286"/>
      <c r="R98" s="193"/>
      <c r="S98" s="193"/>
      <c r="T98" s="193"/>
      <c r="U98" s="193"/>
      <c r="V98" s="228"/>
      <c r="W98" s="228"/>
      <c r="X98" s="384"/>
      <c r="Y98" s="206"/>
      <c r="Z98" s="207"/>
      <c r="AA98" s="207"/>
      <c r="AB98" s="437"/>
      <c r="AC98" s="410"/>
      <c r="AD98" s="437"/>
      <c r="AE98" s="437"/>
      <c r="AF98" s="410"/>
      <c r="AG98" s="438"/>
      <c r="AH98" s="228"/>
      <c r="AI98" s="349"/>
      <c r="AJ98" s="349"/>
      <c r="AK98" s="211"/>
      <c r="AL98" s="212" t="s">
        <v>578</v>
      </c>
      <c r="AM98" s="288" t="s">
        <v>579</v>
      </c>
      <c r="AN98" s="288" t="s">
        <v>636</v>
      </c>
      <c r="AO98" s="288" t="s">
        <v>637</v>
      </c>
      <c r="AP98" s="285" t="s">
        <v>638</v>
      </c>
      <c r="AQ98" s="213">
        <v>44379</v>
      </c>
      <c r="AR98" s="213">
        <v>44744</v>
      </c>
      <c r="AS98" s="289"/>
      <c r="AT98" s="289"/>
      <c r="AU98" s="213"/>
      <c r="AV98" s="213"/>
      <c r="AW98" s="411"/>
      <c r="AX98" s="417"/>
      <c r="AY98" s="289"/>
      <c r="AZ98" s="289"/>
      <c r="BA98" s="290"/>
      <c r="BB98" s="291"/>
      <c r="BC98" s="213"/>
      <c r="BD98" s="213"/>
      <c r="BE98" s="417"/>
      <c r="BF98" s="290"/>
      <c r="BG98" s="289"/>
      <c r="BH98" s="292"/>
      <c r="BI98" s="385"/>
      <c r="BJ98" s="413">
        <f>41495.9+58094.26</f>
        <v>99590.16</v>
      </c>
      <c r="BK98" s="439"/>
      <c r="BL98" s="226"/>
      <c r="BM98" s="227"/>
      <c r="BN98" s="228"/>
      <c r="BO98" s="228"/>
      <c r="BP98" s="228"/>
      <c r="BQ98" s="228"/>
      <c r="BR98" s="228"/>
      <c r="BS98" s="228"/>
      <c r="BT98" s="228"/>
      <c r="BU98" s="229"/>
      <c r="BV98" s="229"/>
      <c r="BW98" s="228"/>
      <c r="BX98" s="228"/>
      <c r="BY98" s="230"/>
      <c r="BZ98" s="392"/>
      <c r="CA98" s="193"/>
      <c r="CB98" s="193"/>
      <c r="CC98" s="193"/>
      <c r="CD98" s="193"/>
      <c r="CE98" s="287"/>
    </row>
    <row r="99" spans="1:83" x14ac:dyDescent="0.25">
      <c r="A99" s="191"/>
      <c r="B99" s="192"/>
      <c r="C99" s="193"/>
      <c r="D99" s="193"/>
      <c r="E99" s="193"/>
      <c r="F99" s="194"/>
      <c r="G99" s="381"/>
      <c r="H99" s="230"/>
      <c r="I99" s="382"/>
      <c r="J99" s="383"/>
      <c r="K99" s="383"/>
      <c r="L99" s="230"/>
      <c r="M99" s="192"/>
      <c r="N99" s="193"/>
      <c r="O99" s="193"/>
      <c r="P99" s="436"/>
      <c r="Q99" s="286"/>
      <c r="R99" s="193"/>
      <c r="S99" s="193"/>
      <c r="T99" s="193"/>
      <c r="U99" s="193"/>
      <c r="V99" s="228"/>
      <c r="W99" s="228"/>
      <c r="X99" s="384"/>
      <c r="Y99" s="206"/>
      <c r="Z99" s="207"/>
      <c r="AA99" s="207"/>
      <c r="AB99" s="437"/>
      <c r="AC99" s="410"/>
      <c r="AD99" s="437"/>
      <c r="AE99" s="437"/>
      <c r="AF99" s="410"/>
      <c r="AG99" s="438"/>
      <c r="AH99" s="228"/>
      <c r="AI99" s="349"/>
      <c r="AJ99" s="349"/>
      <c r="AK99" s="211"/>
      <c r="AL99" s="212" t="s">
        <v>578</v>
      </c>
      <c r="AM99" s="288" t="s">
        <v>623</v>
      </c>
      <c r="AN99" s="288" t="s">
        <v>639</v>
      </c>
      <c r="AO99" s="288" t="s">
        <v>640</v>
      </c>
      <c r="AP99" s="285" t="s">
        <v>641</v>
      </c>
      <c r="AQ99" s="213">
        <v>44744</v>
      </c>
      <c r="AR99" s="213">
        <v>45108</v>
      </c>
      <c r="AS99" s="289"/>
      <c r="AT99" s="289"/>
      <c r="AU99" s="213"/>
      <c r="AV99" s="213"/>
      <c r="AW99" s="411"/>
      <c r="AX99" s="417"/>
      <c r="AY99" s="289"/>
      <c r="AZ99" s="289"/>
      <c r="BA99" s="290"/>
      <c r="BB99" s="291"/>
      <c r="BC99" s="213"/>
      <c r="BD99" s="213"/>
      <c r="BE99" s="417"/>
      <c r="BF99" s="290"/>
      <c r="BG99" s="289"/>
      <c r="BH99" s="292"/>
      <c r="BI99" s="385"/>
      <c r="BJ99" s="413">
        <f>49795.08+49795.08</f>
        <v>99590.16</v>
      </c>
      <c r="BK99" s="439"/>
      <c r="BL99" s="226"/>
      <c r="BM99" s="227"/>
      <c r="BN99" s="228"/>
      <c r="BO99" s="228"/>
      <c r="BP99" s="228"/>
      <c r="BQ99" s="228"/>
      <c r="BR99" s="228"/>
      <c r="BS99" s="228"/>
      <c r="BT99" s="228"/>
      <c r="BU99" s="229"/>
      <c r="BV99" s="229"/>
      <c r="BW99" s="228"/>
      <c r="BX99" s="228"/>
      <c r="BY99" s="230"/>
      <c r="BZ99" s="392"/>
      <c r="CA99" s="193"/>
      <c r="CB99" s="193"/>
      <c r="CC99" s="193"/>
      <c r="CD99" s="193"/>
      <c r="CE99" s="287"/>
    </row>
    <row r="100" spans="1:83" x14ac:dyDescent="0.25">
      <c r="A100" s="191"/>
      <c r="B100" s="192"/>
      <c r="C100" s="193"/>
      <c r="D100" s="193"/>
      <c r="E100" s="193"/>
      <c r="F100" s="194"/>
      <c r="G100" s="381"/>
      <c r="H100" s="230"/>
      <c r="I100" s="382"/>
      <c r="J100" s="383"/>
      <c r="K100" s="383"/>
      <c r="L100" s="230"/>
      <c r="M100" s="192"/>
      <c r="N100" s="193"/>
      <c r="O100" s="193"/>
      <c r="P100" s="436"/>
      <c r="Q100" s="286"/>
      <c r="R100" s="193"/>
      <c r="S100" s="193"/>
      <c r="T100" s="193"/>
      <c r="U100" s="193"/>
      <c r="V100" s="228"/>
      <c r="W100" s="228"/>
      <c r="X100" s="384"/>
      <c r="Y100" s="206"/>
      <c r="Z100" s="207"/>
      <c r="AA100" s="207"/>
      <c r="AB100" s="437"/>
      <c r="AC100" s="410"/>
      <c r="AD100" s="437"/>
      <c r="AE100" s="437"/>
      <c r="AF100" s="410"/>
      <c r="AG100" s="438"/>
      <c r="AH100" s="228"/>
      <c r="AI100" s="349"/>
      <c r="AJ100" s="349"/>
      <c r="AK100" s="211"/>
      <c r="AL100" s="212" t="s">
        <v>578</v>
      </c>
      <c r="AM100" s="288" t="s">
        <v>617</v>
      </c>
      <c r="AN100" s="288" t="s">
        <v>642</v>
      </c>
      <c r="AO100" s="288" t="s">
        <v>643</v>
      </c>
      <c r="AP100" s="285" t="s">
        <v>644</v>
      </c>
      <c r="AQ100" s="213">
        <v>45109</v>
      </c>
      <c r="AR100" s="213">
        <v>45474</v>
      </c>
      <c r="AS100" s="289"/>
      <c r="AT100" s="289"/>
      <c r="AU100" s="288" t="s">
        <v>716</v>
      </c>
      <c r="AV100" s="213"/>
      <c r="AW100" s="411">
        <v>18507.36</v>
      </c>
      <c r="AX100" s="417">
        <v>0</v>
      </c>
      <c r="AY100" s="289"/>
      <c r="AZ100" s="289"/>
      <c r="BA100" s="290"/>
      <c r="BB100" s="291"/>
      <c r="BC100" s="213"/>
      <c r="BD100" s="213"/>
      <c r="BE100" s="417"/>
      <c r="BF100" s="290"/>
      <c r="BG100" s="289"/>
      <c r="BH100" s="292"/>
      <c r="BI100" s="385"/>
      <c r="BJ100" s="413">
        <v>118097.52</v>
      </c>
      <c r="BK100" s="439"/>
      <c r="BL100" s="226"/>
      <c r="BM100" s="227"/>
      <c r="BN100" s="228"/>
      <c r="BO100" s="228"/>
      <c r="BP100" s="228"/>
      <c r="BQ100" s="228"/>
      <c r="BR100" s="228"/>
      <c r="BS100" s="228"/>
      <c r="BT100" s="228"/>
      <c r="BU100" s="229"/>
      <c r="BV100" s="229"/>
      <c r="BW100" s="228"/>
      <c r="BX100" s="228"/>
      <c r="BY100" s="230"/>
      <c r="BZ100" s="392"/>
      <c r="CA100" s="193"/>
      <c r="CB100" s="193"/>
      <c r="CC100" s="193"/>
      <c r="CD100" s="193"/>
      <c r="CE100" s="287"/>
    </row>
    <row r="101" spans="1:83" x14ac:dyDescent="0.25">
      <c r="A101" s="191"/>
      <c r="B101" s="192"/>
      <c r="C101" s="193"/>
      <c r="D101" s="193"/>
      <c r="E101" s="193"/>
      <c r="F101" s="194"/>
      <c r="G101" s="381"/>
      <c r="H101" s="230"/>
      <c r="I101" s="382"/>
      <c r="J101" s="383"/>
      <c r="K101" s="383"/>
      <c r="L101" s="230"/>
      <c r="M101" s="192"/>
      <c r="N101" s="193"/>
      <c r="O101" s="193"/>
      <c r="P101" s="436"/>
      <c r="Q101" s="286"/>
      <c r="R101" s="193"/>
      <c r="S101" s="193"/>
      <c r="T101" s="193"/>
      <c r="U101" s="193"/>
      <c r="V101" s="228"/>
      <c r="W101" s="228"/>
      <c r="X101" s="384"/>
      <c r="Y101" s="206"/>
      <c r="Z101" s="207"/>
      <c r="AA101" s="207"/>
      <c r="AB101" s="437"/>
      <c r="AC101" s="410"/>
      <c r="AD101" s="437"/>
      <c r="AE101" s="437"/>
      <c r="AF101" s="410"/>
      <c r="AG101" s="438"/>
      <c r="AH101" s="228"/>
      <c r="AI101" s="349"/>
      <c r="AJ101" s="349"/>
      <c r="AK101" s="211"/>
      <c r="AL101" s="212" t="s">
        <v>578</v>
      </c>
      <c r="AM101" s="288" t="s">
        <v>619</v>
      </c>
      <c r="AN101" s="288" t="s">
        <v>645</v>
      </c>
      <c r="AO101" s="288" t="s">
        <v>646</v>
      </c>
      <c r="AP101" s="285" t="s">
        <v>590</v>
      </c>
      <c r="AQ101" s="213">
        <v>45109</v>
      </c>
      <c r="AR101" s="213">
        <v>45474</v>
      </c>
      <c r="AS101" s="289"/>
      <c r="AT101" s="289"/>
      <c r="AU101" s="213"/>
      <c r="AV101" s="213"/>
      <c r="AW101" s="411"/>
      <c r="AX101" s="417"/>
      <c r="AY101" s="289"/>
      <c r="AZ101" s="289"/>
      <c r="BA101" s="290"/>
      <c r="BB101" s="291"/>
      <c r="BC101" s="213"/>
      <c r="BD101" s="213"/>
      <c r="BE101" s="417"/>
      <c r="BF101" s="290"/>
      <c r="BG101" s="289"/>
      <c r="BH101" s="292"/>
      <c r="BI101" s="385"/>
      <c r="BJ101" s="413"/>
      <c r="BK101" s="439"/>
      <c r="BL101" s="226"/>
      <c r="BM101" s="227"/>
      <c r="BN101" s="228"/>
      <c r="BO101" s="228"/>
      <c r="BP101" s="228"/>
      <c r="BQ101" s="228"/>
      <c r="BR101" s="228"/>
      <c r="BS101" s="228"/>
      <c r="BT101" s="228"/>
      <c r="BU101" s="229"/>
      <c r="BV101" s="229"/>
      <c r="BW101" s="228"/>
      <c r="BX101" s="228"/>
      <c r="BY101" s="230"/>
      <c r="BZ101" s="392"/>
      <c r="CA101" s="193"/>
      <c r="CB101" s="193"/>
      <c r="CC101" s="193"/>
      <c r="CD101" s="193"/>
      <c r="CE101" s="287"/>
    </row>
    <row r="102" spans="1:83" x14ac:dyDescent="0.25">
      <c r="A102" s="191"/>
      <c r="B102" s="192"/>
      <c r="C102" s="193"/>
      <c r="D102" s="193"/>
      <c r="E102" s="193"/>
      <c r="F102" s="194"/>
      <c r="G102" s="381"/>
      <c r="H102" s="230"/>
      <c r="I102" s="382"/>
      <c r="J102" s="383"/>
      <c r="K102" s="383"/>
      <c r="L102" s="230"/>
      <c r="M102" s="192"/>
      <c r="N102" s="193"/>
      <c r="O102" s="193"/>
      <c r="P102" s="436"/>
      <c r="Q102" s="286"/>
      <c r="R102" s="193"/>
      <c r="S102" s="193"/>
      <c r="T102" s="193"/>
      <c r="U102" s="193"/>
      <c r="V102" s="228"/>
      <c r="W102" s="228"/>
      <c r="X102" s="384"/>
      <c r="Y102" s="206"/>
      <c r="Z102" s="207"/>
      <c r="AA102" s="207"/>
      <c r="AB102" s="437"/>
      <c r="AC102" s="410"/>
      <c r="AD102" s="437"/>
      <c r="AE102" s="437"/>
      <c r="AF102" s="410"/>
      <c r="AG102" s="438"/>
      <c r="AH102" s="228"/>
      <c r="AI102" s="349"/>
      <c r="AJ102" s="349"/>
      <c r="AK102" s="211"/>
      <c r="AL102" s="212" t="s">
        <v>578</v>
      </c>
      <c r="AM102" s="288" t="s">
        <v>586</v>
      </c>
      <c r="AN102" s="288" t="s">
        <v>647</v>
      </c>
      <c r="AO102" s="288" t="s">
        <v>648</v>
      </c>
      <c r="AP102" s="285" t="s">
        <v>590</v>
      </c>
      <c r="AQ102" s="213">
        <v>45292</v>
      </c>
      <c r="AR102" s="213">
        <v>45657</v>
      </c>
      <c r="AS102" s="289"/>
      <c r="AT102" s="289"/>
      <c r="AU102" s="288" t="s">
        <v>717</v>
      </c>
      <c r="AV102" s="213"/>
      <c r="AW102" s="411">
        <v>3381.12</v>
      </c>
      <c r="AX102" s="417">
        <v>0</v>
      </c>
      <c r="AY102" s="289"/>
      <c r="AZ102" s="289"/>
      <c r="BA102" s="290"/>
      <c r="BB102" s="291"/>
      <c r="BC102" s="213"/>
      <c r="BD102" s="213"/>
      <c r="BE102" s="417"/>
      <c r="BF102" s="290"/>
      <c r="BG102" s="289"/>
      <c r="BH102" s="292"/>
      <c r="BI102" s="385"/>
      <c r="BJ102" s="413"/>
      <c r="BK102" s="439"/>
      <c r="BL102" s="226"/>
      <c r="BM102" s="227"/>
      <c r="BN102" s="228"/>
      <c r="BO102" s="228"/>
      <c r="BP102" s="228"/>
      <c r="BQ102" s="228"/>
      <c r="BR102" s="228"/>
      <c r="BS102" s="228"/>
      <c r="BT102" s="228"/>
      <c r="BU102" s="229"/>
      <c r="BV102" s="229"/>
      <c r="BW102" s="228"/>
      <c r="BX102" s="228"/>
      <c r="BY102" s="230"/>
      <c r="BZ102" s="392"/>
      <c r="CA102" s="193"/>
      <c r="CB102" s="193"/>
      <c r="CC102" s="193"/>
      <c r="CD102" s="193"/>
      <c r="CE102" s="287"/>
    </row>
    <row r="103" spans="1:83" x14ac:dyDescent="0.25">
      <c r="A103" s="191"/>
      <c r="B103" s="192"/>
      <c r="C103" s="193"/>
      <c r="D103" s="193"/>
      <c r="E103" s="193"/>
      <c r="F103" s="194"/>
      <c r="G103" s="381"/>
      <c r="H103" s="230"/>
      <c r="I103" s="382"/>
      <c r="J103" s="383"/>
      <c r="K103" s="383"/>
      <c r="L103" s="230"/>
      <c r="M103" s="192"/>
      <c r="N103" s="193"/>
      <c r="O103" s="193"/>
      <c r="P103" s="436"/>
      <c r="Q103" s="286"/>
      <c r="R103" s="193"/>
      <c r="S103" s="193"/>
      <c r="T103" s="193"/>
      <c r="U103" s="193"/>
      <c r="V103" s="228"/>
      <c r="W103" s="228"/>
      <c r="X103" s="384"/>
      <c r="Y103" s="206"/>
      <c r="Z103" s="207"/>
      <c r="AA103" s="207"/>
      <c r="AB103" s="437"/>
      <c r="AC103" s="410"/>
      <c r="AD103" s="437"/>
      <c r="AE103" s="437"/>
      <c r="AF103" s="410"/>
      <c r="AG103" s="438"/>
      <c r="AH103" s="228"/>
      <c r="AI103" s="349"/>
      <c r="AJ103" s="349"/>
      <c r="AK103" s="211"/>
      <c r="AL103" s="212" t="s">
        <v>578</v>
      </c>
      <c r="AM103" s="288" t="s">
        <v>593</v>
      </c>
      <c r="AN103" s="288" t="s">
        <v>647</v>
      </c>
      <c r="AO103" s="288" t="s">
        <v>648</v>
      </c>
      <c r="AP103" s="285" t="s">
        <v>649</v>
      </c>
      <c r="AQ103" s="213">
        <v>45475</v>
      </c>
      <c r="AR103" s="213">
        <v>45839</v>
      </c>
      <c r="AS103" s="289"/>
      <c r="AT103" s="289"/>
      <c r="AU103" s="416"/>
      <c r="AV103" s="213"/>
      <c r="AW103" s="411"/>
      <c r="AX103" s="417"/>
      <c r="AY103" s="289"/>
      <c r="AZ103" s="289"/>
      <c r="BA103" s="290"/>
      <c r="BB103" s="291"/>
      <c r="BC103" s="213"/>
      <c r="BD103" s="213"/>
      <c r="BE103" s="417"/>
      <c r="BF103" s="290"/>
      <c r="BG103" s="289"/>
      <c r="BH103" s="292"/>
      <c r="BI103" s="385"/>
      <c r="BJ103" s="413"/>
      <c r="BK103" s="439"/>
      <c r="BL103" s="226"/>
      <c r="BM103" s="227"/>
      <c r="BN103" s="228"/>
      <c r="BO103" s="228"/>
      <c r="BP103" s="228"/>
      <c r="BQ103" s="228"/>
      <c r="BR103" s="228"/>
      <c r="BS103" s="228"/>
      <c r="BT103" s="228"/>
      <c r="BU103" s="229"/>
      <c r="BV103" s="229"/>
      <c r="BW103" s="228"/>
      <c r="BX103" s="228"/>
      <c r="BY103" s="230"/>
      <c r="BZ103" s="392"/>
      <c r="CA103" s="193"/>
      <c r="CB103" s="193"/>
      <c r="CC103" s="193"/>
      <c r="CD103" s="193"/>
      <c r="CE103" s="287"/>
    </row>
    <row r="104" spans="1:83" ht="30" x14ac:dyDescent="0.25">
      <c r="A104" s="191"/>
      <c r="B104" s="192"/>
      <c r="C104" s="193"/>
      <c r="D104" s="193"/>
      <c r="E104" s="193"/>
      <c r="F104" s="194"/>
      <c r="G104" s="381"/>
      <c r="H104" s="230"/>
      <c r="I104" s="382"/>
      <c r="J104" s="383"/>
      <c r="K104" s="383"/>
      <c r="L104" s="230"/>
      <c r="M104" s="192"/>
      <c r="N104" s="193"/>
      <c r="O104" s="193"/>
      <c r="P104" s="436"/>
      <c r="Q104" s="286"/>
      <c r="R104" s="193"/>
      <c r="S104" s="193"/>
      <c r="T104" s="193"/>
      <c r="U104" s="193"/>
      <c r="V104" s="228"/>
      <c r="W104" s="228"/>
      <c r="X104" s="384"/>
      <c r="Y104" s="206"/>
      <c r="Z104" s="207"/>
      <c r="AA104" s="207"/>
      <c r="AB104" s="437"/>
      <c r="AC104" s="410"/>
      <c r="AD104" s="437"/>
      <c r="AE104" s="437"/>
      <c r="AF104" s="410"/>
      <c r="AG104" s="438"/>
      <c r="AH104" s="228"/>
      <c r="AI104" s="349"/>
      <c r="AJ104" s="349"/>
      <c r="AK104" s="211"/>
      <c r="AL104" s="212" t="s">
        <v>904</v>
      </c>
      <c r="AM104" s="285"/>
      <c r="AN104" s="213">
        <v>44020</v>
      </c>
      <c r="AO104" s="285"/>
      <c r="AP104" s="285" t="s">
        <v>905</v>
      </c>
      <c r="AQ104" s="285"/>
      <c r="AR104" s="285"/>
      <c r="AS104" s="289"/>
      <c r="AT104" s="289"/>
      <c r="AU104" s="416"/>
      <c r="AV104" s="213"/>
      <c r="AW104" s="411"/>
      <c r="AX104" s="417"/>
      <c r="AY104" s="289"/>
      <c r="AZ104" s="289"/>
      <c r="BA104" s="290"/>
      <c r="BB104" s="291"/>
      <c r="BC104" s="213">
        <v>44020</v>
      </c>
      <c r="BD104" s="213" t="s">
        <v>496</v>
      </c>
      <c r="BE104" s="417">
        <v>0</v>
      </c>
      <c r="BF104" s="440" t="s">
        <v>496</v>
      </c>
      <c r="BG104" s="217" t="s">
        <v>496</v>
      </c>
      <c r="BH104" s="441">
        <v>0</v>
      </c>
      <c r="BI104" s="385"/>
      <c r="BJ104" s="413"/>
      <c r="BK104" s="439"/>
      <c r="BL104" s="226"/>
      <c r="BM104" s="227"/>
      <c r="BN104" s="228"/>
      <c r="BO104" s="228"/>
      <c r="BP104" s="228"/>
      <c r="BQ104" s="228"/>
      <c r="BR104" s="228"/>
      <c r="BS104" s="228"/>
      <c r="BT104" s="228"/>
      <c r="BU104" s="229"/>
      <c r="BV104" s="229"/>
      <c r="BW104" s="228"/>
      <c r="BX104" s="228"/>
      <c r="BY104" s="230"/>
      <c r="BZ104" s="392"/>
      <c r="CA104" s="193"/>
      <c r="CB104" s="193"/>
      <c r="CC104" s="193"/>
      <c r="CD104" s="193"/>
      <c r="CE104" s="287"/>
    </row>
    <row r="105" spans="1:83" ht="15.75" thickBot="1" x14ac:dyDescent="0.3">
      <c r="A105" s="234"/>
      <c r="B105" s="235"/>
      <c r="C105" s="236"/>
      <c r="D105" s="236"/>
      <c r="E105" s="236"/>
      <c r="F105" s="237"/>
      <c r="G105" s="386"/>
      <c r="H105" s="273"/>
      <c r="I105" s="387"/>
      <c r="J105" s="388"/>
      <c r="K105" s="388"/>
      <c r="L105" s="273"/>
      <c r="M105" s="235"/>
      <c r="N105" s="236"/>
      <c r="O105" s="236"/>
      <c r="P105" s="400"/>
      <c r="Q105" s="370"/>
      <c r="R105" s="236"/>
      <c r="S105" s="236"/>
      <c r="T105" s="236"/>
      <c r="U105" s="236"/>
      <c r="V105" s="271"/>
      <c r="W105" s="271"/>
      <c r="X105" s="389"/>
      <c r="Y105" s="249"/>
      <c r="Z105" s="250"/>
      <c r="AA105" s="250"/>
      <c r="AB105" s="442"/>
      <c r="AC105" s="443"/>
      <c r="AD105" s="442"/>
      <c r="AE105" s="442"/>
      <c r="AF105" s="443"/>
      <c r="AG105" s="444"/>
      <c r="AH105" s="271"/>
      <c r="AI105" s="369"/>
      <c r="AJ105" s="369"/>
      <c r="AK105" s="254"/>
      <c r="AL105" s="255"/>
      <c r="AM105" s="394"/>
      <c r="AN105" s="394"/>
      <c r="AO105" s="394"/>
      <c r="AP105" s="394"/>
      <c r="AQ105" s="394"/>
      <c r="AR105" s="394"/>
      <c r="AS105" s="362"/>
      <c r="AT105" s="362"/>
      <c r="AU105" s="361"/>
      <c r="AV105" s="361"/>
      <c r="AW105" s="260"/>
      <c r="AX105" s="264"/>
      <c r="AY105" s="362"/>
      <c r="AZ105" s="362"/>
      <c r="BA105" s="364"/>
      <c r="BB105" s="365"/>
      <c r="BC105" s="256"/>
      <c r="BD105" s="256"/>
      <c r="BE105" s="264"/>
      <c r="BF105" s="364"/>
      <c r="BG105" s="362"/>
      <c r="BH105" s="366"/>
      <c r="BI105" s="390"/>
      <c r="BJ105" s="267"/>
      <c r="BK105" s="445"/>
      <c r="BL105" s="269"/>
      <c r="BM105" s="270"/>
      <c r="BN105" s="271"/>
      <c r="BO105" s="271"/>
      <c r="BP105" s="271"/>
      <c r="BQ105" s="271"/>
      <c r="BR105" s="271"/>
      <c r="BS105" s="271"/>
      <c r="BT105" s="271"/>
      <c r="BU105" s="272"/>
      <c r="BV105" s="272"/>
      <c r="BW105" s="271"/>
      <c r="BX105" s="271"/>
      <c r="BY105" s="273"/>
      <c r="BZ105" s="395"/>
      <c r="CA105" s="236"/>
      <c r="CB105" s="236"/>
      <c r="CC105" s="236"/>
      <c r="CD105" s="236"/>
      <c r="CE105" s="371"/>
    </row>
    <row r="106" spans="1:83" x14ac:dyDescent="0.25">
      <c r="A106" s="150">
        <v>10</v>
      </c>
      <c r="B106" s="151" t="s">
        <v>386</v>
      </c>
      <c r="C106" s="152" t="s">
        <v>440</v>
      </c>
      <c r="D106" s="152" t="s">
        <v>478</v>
      </c>
      <c r="E106" s="152" t="s">
        <v>482</v>
      </c>
      <c r="F106" s="153" t="s">
        <v>340</v>
      </c>
      <c r="G106" s="154">
        <v>12653</v>
      </c>
      <c r="H106" s="372">
        <v>12726</v>
      </c>
      <c r="I106" s="277" t="s">
        <v>196</v>
      </c>
      <c r="J106" s="157">
        <v>43857</v>
      </c>
      <c r="K106" s="157">
        <v>44223</v>
      </c>
      <c r="L106" s="187"/>
      <c r="M106" s="151"/>
      <c r="N106" s="152"/>
      <c r="O106" s="152"/>
      <c r="P106" s="401"/>
      <c r="Q106" s="341"/>
      <c r="R106" s="403"/>
      <c r="S106" s="403"/>
      <c r="T106" s="152"/>
      <c r="U106" s="152"/>
      <c r="V106" s="185"/>
      <c r="W106" s="185"/>
      <c r="X106" s="375"/>
      <c r="Y106" s="165" t="s">
        <v>208</v>
      </c>
      <c r="Z106" s="166" t="s">
        <v>200</v>
      </c>
      <c r="AA106" s="166" t="s">
        <v>201</v>
      </c>
      <c r="AB106" s="167">
        <v>44042</v>
      </c>
      <c r="AC106" s="168">
        <v>12856</v>
      </c>
      <c r="AD106" s="167">
        <v>44044</v>
      </c>
      <c r="AE106" s="167">
        <v>44196</v>
      </c>
      <c r="AF106" s="404" t="s">
        <v>558</v>
      </c>
      <c r="AG106" s="166" t="s">
        <v>566</v>
      </c>
      <c r="AH106" s="185"/>
      <c r="AI106" s="340"/>
      <c r="AJ106" s="340"/>
      <c r="AK106" s="170">
        <v>96699.25</v>
      </c>
      <c r="AL106" s="171"/>
      <c r="AM106" s="172"/>
      <c r="AN106" s="172"/>
      <c r="AO106" s="172"/>
      <c r="AP106" s="172"/>
      <c r="AQ106" s="172"/>
      <c r="AR106" s="172"/>
      <c r="AS106" s="376"/>
      <c r="AT106" s="376"/>
      <c r="AU106" s="172"/>
      <c r="AV106" s="172"/>
      <c r="AW106" s="405"/>
      <c r="AX106" s="406"/>
      <c r="AY106" s="376"/>
      <c r="AZ106" s="376"/>
      <c r="BA106" s="377"/>
      <c r="BB106" s="378"/>
      <c r="BC106" s="172"/>
      <c r="BD106" s="172"/>
      <c r="BE106" s="406"/>
      <c r="BF106" s="377"/>
      <c r="BG106" s="376"/>
      <c r="BH106" s="379"/>
      <c r="BI106" s="380">
        <f>AK106+AW109+AW111+AW113+AW116</f>
        <v>284993.51999999996</v>
      </c>
      <c r="BJ106" s="407">
        <f>13537.9+19339.85+19339.85+19339.85+1932.87+1445.36+19339.85+1621.77+411.38+646.82+2033.15</f>
        <v>98988.650000000009</v>
      </c>
      <c r="BK106" s="182">
        <f>21685.13+21685.13+21685.13+742.84+4573.73+21685.13+21685.13+21685.13+17300.75+4384.98+17300.75+4384.38+4384.38+17300.75+17300.75+4384.38+1740.76+7159.78+19030.1+21791.74+4719.36+44450.77+4719.36+19030.1</f>
        <v>344810.44</v>
      </c>
      <c r="BL106" s="183">
        <f>BJ106+BJ109+BJ110+BJ111+BK106</f>
        <v>1252833.77</v>
      </c>
      <c r="BM106" s="184"/>
      <c r="BN106" s="185"/>
      <c r="BO106" s="185"/>
      <c r="BP106" s="185"/>
      <c r="BQ106" s="185"/>
      <c r="BR106" s="185"/>
      <c r="BS106" s="185"/>
      <c r="BT106" s="185"/>
      <c r="BU106" s="186"/>
      <c r="BV106" s="186"/>
      <c r="BW106" s="185"/>
      <c r="BX106" s="185"/>
      <c r="BY106" s="187"/>
      <c r="BZ106" s="391" t="s">
        <v>885</v>
      </c>
      <c r="CA106" s="188">
        <v>13704</v>
      </c>
      <c r="CB106" s="152" t="s">
        <v>776</v>
      </c>
      <c r="CC106" s="152">
        <v>713045</v>
      </c>
      <c r="CD106" s="152" t="s">
        <v>809</v>
      </c>
      <c r="CE106" s="281">
        <v>702158</v>
      </c>
    </row>
    <row r="107" spans="1:83" x14ac:dyDescent="0.25">
      <c r="A107" s="191"/>
      <c r="B107" s="192"/>
      <c r="C107" s="193"/>
      <c r="D107" s="193"/>
      <c r="E107" s="193"/>
      <c r="F107" s="194"/>
      <c r="G107" s="195"/>
      <c r="H107" s="230"/>
      <c r="I107" s="283"/>
      <c r="J107" s="198"/>
      <c r="K107" s="198"/>
      <c r="L107" s="230"/>
      <c r="M107" s="192"/>
      <c r="N107" s="193"/>
      <c r="O107" s="193"/>
      <c r="P107" s="408"/>
      <c r="Q107" s="286"/>
      <c r="R107" s="409"/>
      <c r="S107" s="193"/>
      <c r="T107" s="193"/>
      <c r="U107" s="193"/>
      <c r="V107" s="228"/>
      <c r="W107" s="228"/>
      <c r="X107" s="384"/>
      <c r="Y107" s="206"/>
      <c r="Z107" s="207"/>
      <c r="AA107" s="207"/>
      <c r="AB107" s="208"/>
      <c r="AC107" s="209"/>
      <c r="AD107" s="208"/>
      <c r="AE107" s="208"/>
      <c r="AF107" s="410"/>
      <c r="AG107" s="207"/>
      <c r="AH107" s="228"/>
      <c r="AI107" s="349"/>
      <c r="AJ107" s="349"/>
      <c r="AK107" s="211"/>
      <c r="AL107" s="212" t="s">
        <v>578</v>
      </c>
      <c r="AM107" s="213" t="s">
        <v>650</v>
      </c>
      <c r="AN107" s="213">
        <v>44188</v>
      </c>
      <c r="AO107" s="288" t="s">
        <v>614</v>
      </c>
      <c r="AP107" s="213" t="s">
        <v>651</v>
      </c>
      <c r="AQ107" s="213">
        <v>44197</v>
      </c>
      <c r="AR107" s="213">
        <v>44347</v>
      </c>
      <c r="AS107" s="289"/>
      <c r="AT107" s="289"/>
      <c r="AU107" s="213"/>
      <c r="AV107" s="213"/>
      <c r="AW107" s="411"/>
      <c r="AX107" s="412"/>
      <c r="AY107" s="289"/>
      <c r="AZ107" s="289"/>
      <c r="BA107" s="290"/>
      <c r="BB107" s="291"/>
      <c r="BC107" s="213"/>
      <c r="BD107" s="213"/>
      <c r="BE107" s="412"/>
      <c r="BF107" s="290"/>
      <c r="BG107" s="289"/>
      <c r="BH107" s="292"/>
      <c r="BI107" s="385"/>
      <c r="BJ107" s="413"/>
      <c r="BK107" s="225"/>
      <c r="BL107" s="226"/>
      <c r="BM107" s="227"/>
      <c r="BN107" s="228"/>
      <c r="BO107" s="228"/>
      <c r="BP107" s="228"/>
      <c r="BQ107" s="228"/>
      <c r="BR107" s="228"/>
      <c r="BS107" s="228"/>
      <c r="BT107" s="228"/>
      <c r="BU107" s="229"/>
      <c r="BV107" s="229"/>
      <c r="BW107" s="228"/>
      <c r="BX107" s="228"/>
      <c r="BY107" s="230"/>
      <c r="BZ107" s="392"/>
      <c r="CA107" s="193"/>
      <c r="CB107" s="193"/>
      <c r="CC107" s="193"/>
      <c r="CD107" s="193"/>
      <c r="CE107" s="287"/>
    </row>
    <row r="108" spans="1:83" x14ac:dyDescent="0.25">
      <c r="A108" s="191"/>
      <c r="B108" s="192"/>
      <c r="C108" s="193"/>
      <c r="D108" s="193"/>
      <c r="E108" s="193"/>
      <c r="F108" s="194"/>
      <c r="G108" s="195"/>
      <c r="H108" s="230"/>
      <c r="I108" s="283"/>
      <c r="J108" s="198"/>
      <c r="K108" s="198"/>
      <c r="L108" s="230"/>
      <c r="M108" s="192"/>
      <c r="N108" s="193"/>
      <c r="O108" s="193"/>
      <c r="P108" s="408"/>
      <c r="Q108" s="286"/>
      <c r="R108" s="409"/>
      <c r="S108" s="193"/>
      <c r="T108" s="193"/>
      <c r="U108" s="193"/>
      <c r="V108" s="228"/>
      <c r="W108" s="228"/>
      <c r="X108" s="384"/>
      <c r="Y108" s="206"/>
      <c r="Z108" s="207"/>
      <c r="AA108" s="207"/>
      <c r="AB108" s="208"/>
      <c r="AC108" s="209"/>
      <c r="AD108" s="208"/>
      <c r="AE108" s="208"/>
      <c r="AF108" s="410"/>
      <c r="AG108" s="207"/>
      <c r="AH108" s="228"/>
      <c r="AI108" s="349"/>
      <c r="AJ108" s="349"/>
      <c r="AK108" s="211"/>
      <c r="AL108" s="212" t="s">
        <v>578</v>
      </c>
      <c r="AM108" s="213" t="s">
        <v>581</v>
      </c>
      <c r="AN108" s="213">
        <v>44348</v>
      </c>
      <c r="AO108" s="288" t="s">
        <v>652</v>
      </c>
      <c r="AP108" s="213" t="s">
        <v>653</v>
      </c>
      <c r="AQ108" s="213">
        <v>44348</v>
      </c>
      <c r="AR108" s="213">
        <v>44501</v>
      </c>
      <c r="AS108" s="289"/>
      <c r="AT108" s="289"/>
      <c r="AU108" s="213"/>
      <c r="AV108" s="213"/>
      <c r="AW108" s="411"/>
      <c r="AX108" s="412"/>
      <c r="AY108" s="289"/>
      <c r="AZ108" s="289"/>
      <c r="BA108" s="290"/>
      <c r="BB108" s="291"/>
      <c r="BC108" s="213"/>
      <c r="BD108" s="213"/>
      <c r="BE108" s="412"/>
      <c r="BF108" s="290"/>
      <c r="BG108" s="289"/>
      <c r="BH108" s="292"/>
      <c r="BI108" s="385"/>
      <c r="BJ108" s="413"/>
      <c r="BK108" s="225"/>
      <c r="BL108" s="226"/>
      <c r="BM108" s="227"/>
      <c r="BN108" s="228"/>
      <c r="BO108" s="228"/>
      <c r="BP108" s="228"/>
      <c r="BQ108" s="228"/>
      <c r="BR108" s="228"/>
      <c r="BS108" s="228"/>
      <c r="BT108" s="228"/>
      <c r="BU108" s="229"/>
      <c r="BV108" s="229"/>
      <c r="BW108" s="228"/>
      <c r="BX108" s="228"/>
      <c r="BY108" s="230"/>
      <c r="BZ108" s="392"/>
      <c r="CA108" s="193"/>
      <c r="CB108" s="193"/>
      <c r="CC108" s="193"/>
      <c r="CD108" s="193"/>
      <c r="CE108" s="287"/>
    </row>
    <row r="109" spans="1:83" x14ac:dyDescent="0.25">
      <c r="A109" s="191"/>
      <c r="B109" s="192"/>
      <c r="C109" s="193"/>
      <c r="D109" s="193"/>
      <c r="E109" s="193"/>
      <c r="F109" s="194"/>
      <c r="G109" s="195"/>
      <c r="H109" s="230"/>
      <c r="I109" s="283"/>
      <c r="J109" s="198"/>
      <c r="K109" s="198"/>
      <c r="L109" s="230"/>
      <c r="M109" s="192"/>
      <c r="N109" s="193"/>
      <c r="O109" s="193"/>
      <c r="P109" s="408"/>
      <c r="Q109" s="286"/>
      <c r="R109" s="409"/>
      <c r="S109" s="193"/>
      <c r="T109" s="193"/>
      <c r="U109" s="193"/>
      <c r="V109" s="228"/>
      <c r="W109" s="228"/>
      <c r="X109" s="384"/>
      <c r="Y109" s="206"/>
      <c r="Z109" s="207"/>
      <c r="AA109" s="207"/>
      <c r="AB109" s="208"/>
      <c r="AC109" s="209"/>
      <c r="AD109" s="208"/>
      <c r="AE109" s="208"/>
      <c r="AF109" s="410"/>
      <c r="AG109" s="207"/>
      <c r="AH109" s="228"/>
      <c r="AI109" s="349"/>
      <c r="AJ109" s="349"/>
      <c r="AK109" s="211"/>
      <c r="AL109" s="212" t="s">
        <v>578</v>
      </c>
      <c r="AM109" s="213" t="s">
        <v>583</v>
      </c>
      <c r="AN109" s="213">
        <v>44490</v>
      </c>
      <c r="AO109" s="288" t="s">
        <v>654</v>
      </c>
      <c r="AP109" s="213" t="s">
        <v>658</v>
      </c>
      <c r="AQ109" s="213">
        <v>44501</v>
      </c>
      <c r="AR109" s="213">
        <v>44681</v>
      </c>
      <c r="AS109" s="289"/>
      <c r="AT109" s="289"/>
      <c r="AU109" s="213"/>
      <c r="AV109" s="213"/>
      <c r="AW109" s="411">
        <v>19339.849999999999</v>
      </c>
      <c r="AX109" s="412">
        <v>0</v>
      </c>
      <c r="AY109" s="289"/>
      <c r="AZ109" s="289"/>
      <c r="BA109" s="290"/>
      <c r="BB109" s="291"/>
      <c r="BC109" s="213"/>
      <c r="BD109" s="213"/>
      <c r="BE109" s="412"/>
      <c r="BF109" s="290"/>
      <c r="BG109" s="289"/>
      <c r="BH109" s="292"/>
      <c r="BI109" s="385"/>
      <c r="BJ109" s="413">
        <v>252713.12</v>
      </c>
      <c r="BK109" s="225"/>
      <c r="BL109" s="226"/>
      <c r="BM109" s="227"/>
      <c r="BN109" s="228"/>
      <c r="BO109" s="228"/>
      <c r="BP109" s="228"/>
      <c r="BQ109" s="228"/>
      <c r="BR109" s="228"/>
      <c r="BS109" s="228"/>
      <c r="BT109" s="228"/>
      <c r="BU109" s="229"/>
      <c r="BV109" s="229"/>
      <c r="BW109" s="228"/>
      <c r="BX109" s="228"/>
      <c r="BY109" s="230"/>
      <c r="BZ109" s="392"/>
      <c r="CA109" s="193"/>
      <c r="CB109" s="193"/>
      <c r="CC109" s="193"/>
      <c r="CD109" s="193"/>
      <c r="CE109" s="287"/>
    </row>
    <row r="110" spans="1:83" x14ac:dyDescent="0.25">
      <c r="A110" s="191"/>
      <c r="B110" s="192"/>
      <c r="C110" s="193"/>
      <c r="D110" s="193"/>
      <c r="E110" s="193"/>
      <c r="F110" s="194"/>
      <c r="G110" s="195"/>
      <c r="H110" s="230"/>
      <c r="I110" s="283"/>
      <c r="J110" s="198"/>
      <c r="K110" s="198"/>
      <c r="L110" s="230"/>
      <c r="M110" s="192"/>
      <c r="N110" s="193"/>
      <c r="O110" s="193"/>
      <c r="P110" s="408"/>
      <c r="Q110" s="286"/>
      <c r="R110" s="409"/>
      <c r="S110" s="193"/>
      <c r="T110" s="193"/>
      <c r="U110" s="193"/>
      <c r="V110" s="228"/>
      <c r="W110" s="228"/>
      <c r="X110" s="384"/>
      <c r="Y110" s="206"/>
      <c r="Z110" s="207"/>
      <c r="AA110" s="207"/>
      <c r="AB110" s="208"/>
      <c r="AC110" s="209"/>
      <c r="AD110" s="208"/>
      <c r="AE110" s="208"/>
      <c r="AF110" s="410"/>
      <c r="AG110" s="207"/>
      <c r="AH110" s="228"/>
      <c r="AI110" s="349"/>
      <c r="AJ110" s="349"/>
      <c r="AK110" s="211"/>
      <c r="AL110" s="212" t="s">
        <v>578</v>
      </c>
      <c r="AM110" s="213" t="s">
        <v>585</v>
      </c>
      <c r="AN110" s="213">
        <v>44678</v>
      </c>
      <c r="AO110" s="288" t="s">
        <v>655</v>
      </c>
      <c r="AP110" s="285" t="s">
        <v>592</v>
      </c>
      <c r="AQ110" s="213">
        <v>44682</v>
      </c>
      <c r="AR110" s="213">
        <v>44865</v>
      </c>
      <c r="AS110" s="289"/>
      <c r="AT110" s="289"/>
      <c r="AU110" s="213"/>
      <c r="AV110" s="213"/>
      <c r="AW110" s="411"/>
      <c r="AX110" s="412"/>
      <c r="AY110" s="289"/>
      <c r="AZ110" s="289"/>
      <c r="BA110" s="290"/>
      <c r="BB110" s="291"/>
      <c r="BC110" s="213"/>
      <c r="BD110" s="213"/>
      <c r="BE110" s="412"/>
      <c r="BF110" s="290"/>
      <c r="BG110" s="289"/>
      <c r="BH110" s="292"/>
      <c r="BI110" s="385"/>
      <c r="BJ110" s="413">
        <v>270456.77</v>
      </c>
      <c r="BK110" s="225"/>
      <c r="BL110" s="226"/>
      <c r="BM110" s="227"/>
      <c r="BN110" s="228"/>
      <c r="BO110" s="228"/>
      <c r="BP110" s="228"/>
      <c r="BQ110" s="228"/>
      <c r="BR110" s="228"/>
      <c r="BS110" s="228"/>
      <c r="BT110" s="228"/>
      <c r="BU110" s="229"/>
      <c r="BV110" s="229"/>
      <c r="BW110" s="228"/>
      <c r="BX110" s="228"/>
      <c r="BY110" s="230"/>
      <c r="BZ110" s="392"/>
      <c r="CA110" s="193"/>
      <c r="CB110" s="193"/>
      <c r="CC110" s="193"/>
      <c r="CD110" s="193"/>
      <c r="CE110" s="287"/>
    </row>
    <row r="111" spans="1:83" x14ac:dyDescent="0.25">
      <c r="A111" s="191"/>
      <c r="B111" s="192"/>
      <c r="C111" s="193"/>
      <c r="D111" s="193"/>
      <c r="E111" s="193"/>
      <c r="F111" s="194"/>
      <c r="G111" s="195"/>
      <c r="H111" s="230"/>
      <c r="I111" s="283"/>
      <c r="J111" s="198"/>
      <c r="K111" s="198"/>
      <c r="L111" s="230"/>
      <c r="M111" s="192"/>
      <c r="N111" s="193"/>
      <c r="O111" s="193"/>
      <c r="P111" s="408"/>
      <c r="Q111" s="286"/>
      <c r="R111" s="409"/>
      <c r="S111" s="193"/>
      <c r="T111" s="193"/>
      <c r="U111" s="193"/>
      <c r="V111" s="228"/>
      <c r="W111" s="228"/>
      <c r="X111" s="384"/>
      <c r="Y111" s="206"/>
      <c r="Z111" s="207"/>
      <c r="AA111" s="207"/>
      <c r="AB111" s="208"/>
      <c r="AC111" s="209"/>
      <c r="AD111" s="208"/>
      <c r="AE111" s="208"/>
      <c r="AF111" s="410"/>
      <c r="AG111" s="207"/>
      <c r="AH111" s="228"/>
      <c r="AI111" s="349"/>
      <c r="AJ111" s="349"/>
      <c r="AK111" s="211"/>
      <c r="AL111" s="212" t="s">
        <v>578</v>
      </c>
      <c r="AM111" s="213" t="s">
        <v>656</v>
      </c>
      <c r="AN111" s="213">
        <v>44895</v>
      </c>
      <c r="AO111" s="288" t="s">
        <v>657</v>
      </c>
      <c r="AP111" s="213" t="s">
        <v>658</v>
      </c>
      <c r="AQ111" s="213">
        <v>44895</v>
      </c>
      <c r="AR111" s="213">
        <v>44926</v>
      </c>
      <c r="AS111" s="289"/>
      <c r="AT111" s="289"/>
      <c r="AU111" s="415">
        <v>5.0042089999999997E-2</v>
      </c>
      <c r="AV111" s="213"/>
      <c r="AW111" s="411">
        <v>128264.58</v>
      </c>
      <c r="AX111" s="412">
        <v>0</v>
      </c>
      <c r="AY111" s="289"/>
      <c r="AZ111" s="289"/>
      <c r="BA111" s="290"/>
      <c r="BB111" s="291"/>
      <c r="BC111" s="213"/>
      <c r="BD111" s="213"/>
      <c r="BE111" s="412"/>
      <c r="BF111" s="290"/>
      <c r="BG111" s="289"/>
      <c r="BH111" s="292"/>
      <c r="BI111" s="385"/>
      <c r="BJ111" s="413">
        <v>285864.78999999998</v>
      </c>
      <c r="BK111" s="225"/>
      <c r="BL111" s="226"/>
      <c r="BM111" s="227"/>
      <c r="BN111" s="228"/>
      <c r="BO111" s="228"/>
      <c r="BP111" s="228"/>
      <c r="BQ111" s="228"/>
      <c r="BR111" s="228"/>
      <c r="BS111" s="228"/>
      <c r="BT111" s="228"/>
      <c r="BU111" s="229"/>
      <c r="BV111" s="229"/>
      <c r="BW111" s="228"/>
      <c r="BX111" s="228"/>
      <c r="BY111" s="230"/>
      <c r="BZ111" s="392"/>
      <c r="CA111" s="193"/>
      <c r="CB111" s="193"/>
      <c r="CC111" s="193"/>
      <c r="CD111" s="193"/>
      <c r="CE111" s="287"/>
    </row>
    <row r="112" spans="1:83" x14ac:dyDescent="0.25">
      <c r="A112" s="191"/>
      <c r="B112" s="192"/>
      <c r="C112" s="193"/>
      <c r="D112" s="193"/>
      <c r="E112" s="193"/>
      <c r="F112" s="194"/>
      <c r="G112" s="195"/>
      <c r="H112" s="230"/>
      <c r="I112" s="283"/>
      <c r="J112" s="198"/>
      <c r="K112" s="198"/>
      <c r="L112" s="230"/>
      <c r="M112" s="192"/>
      <c r="N112" s="193"/>
      <c r="O112" s="193"/>
      <c r="P112" s="408"/>
      <c r="Q112" s="286"/>
      <c r="R112" s="409"/>
      <c r="S112" s="193"/>
      <c r="T112" s="193"/>
      <c r="U112" s="193"/>
      <c r="V112" s="228"/>
      <c r="W112" s="228"/>
      <c r="X112" s="384"/>
      <c r="Y112" s="206"/>
      <c r="Z112" s="207"/>
      <c r="AA112" s="207"/>
      <c r="AB112" s="208"/>
      <c r="AC112" s="209"/>
      <c r="AD112" s="208"/>
      <c r="AE112" s="208"/>
      <c r="AF112" s="410"/>
      <c r="AG112" s="207"/>
      <c r="AH112" s="228"/>
      <c r="AI112" s="349"/>
      <c r="AJ112" s="349"/>
      <c r="AK112" s="211"/>
      <c r="AL112" s="212" t="s">
        <v>578</v>
      </c>
      <c r="AM112" s="213" t="s">
        <v>659</v>
      </c>
      <c r="AN112" s="213">
        <v>44910</v>
      </c>
      <c r="AO112" s="285" t="s">
        <v>660</v>
      </c>
      <c r="AP112" s="285" t="s">
        <v>592</v>
      </c>
      <c r="AQ112" s="213">
        <v>44927</v>
      </c>
      <c r="AR112" s="213">
        <v>45291</v>
      </c>
      <c r="AS112" s="289"/>
      <c r="AT112" s="289"/>
      <c r="AU112" s="213"/>
      <c r="AV112" s="213"/>
      <c r="AW112" s="411"/>
      <c r="AX112" s="412"/>
      <c r="AY112" s="289"/>
      <c r="AZ112" s="289"/>
      <c r="BA112" s="290"/>
      <c r="BB112" s="291"/>
      <c r="BC112" s="213"/>
      <c r="BD112" s="213"/>
      <c r="BE112" s="412"/>
      <c r="BF112" s="290"/>
      <c r="BG112" s="289"/>
      <c r="BH112" s="292"/>
      <c r="BI112" s="385"/>
      <c r="BJ112" s="413"/>
      <c r="BK112" s="225"/>
      <c r="BL112" s="226"/>
      <c r="BM112" s="227"/>
      <c r="BN112" s="228"/>
      <c r="BO112" s="228"/>
      <c r="BP112" s="228"/>
      <c r="BQ112" s="228"/>
      <c r="BR112" s="228"/>
      <c r="BS112" s="228"/>
      <c r="BT112" s="228"/>
      <c r="BU112" s="229"/>
      <c r="BV112" s="229"/>
      <c r="BW112" s="228"/>
      <c r="BX112" s="228"/>
      <c r="BY112" s="230"/>
      <c r="BZ112" s="392"/>
      <c r="CA112" s="193"/>
      <c r="CB112" s="193"/>
      <c r="CC112" s="193"/>
      <c r="CD112" s="193"/>
      <c r="CE112" s="287"/>
    </row>
    <row r="113" spans="1:83" x14ac:dyDescent="0.25">
      <c r="A113" s="191"/>
      <c r="B113" s="192"/>
      <c r="C113" s="193"/>
      <c r="D113" s="193"/>
      <c r="E113" s="193"/>
      <c r="F113" s="194"/>
      <c r="G113" s="195"/>
      <c r="H113" s="230"/>
      <c r="I113" s="283"/>
      <c r="J113" s="198"/>
      <c r="K113" s="198"/>
      <c r="L113" s="230"/>
      <c r="M113" s="192"/>
      <c r="N113" s="193"/>
      <c r="O113" s="193"/>
      <c r="P113" s="408"/>
      <c r="Q113" s="286"/>
      <c r="R113" s="409"/>
      <c r="S113" s="193"/>
      <c r="T113" s="193"/>
      <c r="U113" s="193"/>
      <c r="V113" s="228"/>
      <c r="W113" s="228"/>
      <c r="X113" s="384"/>
      <c r="Y113" s="206"/>
      <c r="Z113" s="207"/>
      <c r="AA113" s="207"/>
      <c r="AB113" s="208"/>
      <c r="AC113" s="209"/>
      <c r="AD113" s="208"/>
      <c r="AE113" s="208"/>
      <c r="AF113" s="410"/>
      <c r="AG113" s="207"/>
      <c r="AH113" s="228"/>
      <c r="AI113" s="349"/>
      <c r="AJ113" s="349"/>
      <c r="AK113" s="211"/>
      <c r="AL113" s="212" t="s">
        <v>578</v>
      </c>
      <c r="AM113" s="213" t="s">
        <v>661</v>
      </c>
      <c r="AN113" s="213">
        <v>45138</v>
      </c>
      <c r="AO113" s="288" t="s">
        <v>662</v>
      </c>
      <c r="AP113" s="217" t="s">
        <v>630</v>
      </c>
      <c r="AQ113" s="215">
        <v>44562</v>
      </c>
      <c r="AR113" s="215">
        <v>45291</v>
      </c>
      <c r="AS113" s="289"/>
      <c r="AT113" s="289"/>
      <c r="AU113" s="414">
        <v>6.5185599999999996E-2</v>
      </c>
      <c r="AV113" s="213"/>
      <c r="AW113" s="411">
        <v>15925.08</v>
      </c>
      <c r="AX113" s="412">
        <v>0</v>
      </c>
      <c r="AY113" s="289"/>
      <c r="AZ113" s="289"/>
      <c r="BA113" s="290"/>
      <c r="BB113" s="291"/>
      <c r="BC113" s="213"/>
      <c r="BD113" s="213"/>
      <c r="BE113" s="412"/>
      <c r="BF113" s="290"/>
      <c r="BG113" s="289"/>
      <c r="BH113" s="292"/>
      <c r="BI113" s="385"/>
      <c r="BJ113" s="413"/>
      <c r="BK113" s="225"/>
      <c r="BL113" s="226"/>
      <c r="BM113" s="227"/>
      <c r="BN113" s="228"/>
      <c r="BO113" s="228"/>
      <c r="BP113" s="228"/>
      <c r="BQ113" s="228"/>
      <c r="BR113" s="228"/>
      <c r="BS113" s="228"/>
      <c r="BT113" s="228"/>
      <c r="BU113" s="229"/>
      <c r="BV113" s="229"/>
      <c r="BW113" s="228"/>
      <c r="BX113" s="228"/>
      <c r="BY113" s="230"/>
      <c r="BZ113" s="392"/>
      <c r="CA113" s="193"/>
      <c r="CB113" s="193"/>
      <c r="CC113" s="193"/>
      <c r="CD113" s="193"/>
      <c r="CE113" s="287"/>
    </row>
    <row r="114" spans="1:83" x14ac:dyDescent="0.25">
      <c r="A114" s="191"/>
      <c r="B114" s="192"/>
      <c r="C114" s="193"/>
      <c r="D114" s="193"/>
      <c r="E114" s="193"/>
      <c r="F114" s="194"/>
      <c r="G114" s="195"/>
      <c r="H114" s="230"/>
      <c r="I114" s="283"/>
      <c r="J114" s="198"/>
      <c r="K114" s="198"/>
      <c r="L114" s="230"/>
      <c r="M114" s="192"/>
      <c r="N114" s="193"/>
      <c r="O114" s="193"/>
      <c r="P114" s="408"/>
      <c r="Q114" s="286"/>
      <c r="R114" s="409"/>
      <c r="S114" s="193"/>
      <c r="T114" s="193"/>
      <c r="U114" s="193"/>
      <c r="V114" s="228"/>
      <c r="W114" s="228"/>
      <c r="X114" s="384"/>
      <c r="Y114" s="206"/>
      <c r="Z114" s="207"/>
      <c r="AA114" s="207"/>
      <c r="AB114" s="208"/>
      <c r="AC114" s="209"/>
      <c r="AD114" s="208"/>
      <c r="AE114" s="208"/>
      <c r="AF114" s="410"/>
      <c r="AG114" s="207"/>
      <c r="AH114" s="228"/>
      <c r="AI114" s="349"/>
      <c r="AJ114" s="349"/>
      <c r="AK114" s="211"/>
      <c r="AL114" s="212" t="s">
        <v>578</v>
      </c>
      <c r="AM114" s="213" t="s">
        <v>596</v>
      </c>
      <c r="AN114" s="213">
        <v>45292</v>
      </c>
      <c r="AO114" s="284">
        <v>13684</v>
      </c>
      <c r="AP114" s="285" t="s">
        <v>592</v>
      </c>
      <c r="AQ114" s="213">
        <v>45292</v>
      </c>
      <c r="AR114" s="213">
        <v>45657</v>
      </c>
      <c r="AS114" s="289"/>
      <c r="AT114" s="289"/>
      <c r="AU114" s="213"/>
      <c r="AV114" s="213"/>
      <c r="AW114" s="411"/>
      <c r="AX114" s="412"/>
      <c r="AY114" s="289"/>
      <c r="AZ114" s="289"/>
      <c r="BA114" s="290"/>
      <c r="BB114" s="291"/>
      <c r="BC114" s="213"/>
      <c r="BD114" s="213"/>
      <c r="BE114" s="412"/>
      <c r="BF114" s="290"/>
      <c r="BG114" s="289"/>
      <c r="BH114" s="292"/>
      <c r="BI114" s="385"/>
      <c r="BJ114" s="413"/>
      <c r="BK114" s="225"/>
      <c r="BL114" s="226"/>
      <c r="BM114" s="227"/>
      <c r="BN114" s="228"/>
      <c r="BO114" s="228"/>
      <c r="BP114" s="228"/>
      <c r="BQ114" s="228"/>
      <c r="BR114" s="228"/>
      <c r="BS114" s="228"/>
      <c r="BT114" s="228"/>
      <c r="BU114" s="229"/>
      <c r="BV114" s="229"/>
      <c r="BW114" s="228"/>
      <c r="BX114" s="228"/>
      <c r="BY114" s="230"/>
      <c r="BZ114" s="392"/>
      <c r="CA114" s="193"/>
      <c r="CB114" s="193"/>
      <c r="CC114" s="193"/>
      <c r="CD114" s="193"/>
      <c r="CE114" s="287"/>
    </row>
    <row r="115" spans="1:83" x14ac:dyDescent="0.25">
      <c r="A115" s="191"/>
      <c r="B115" s="192"/>
      <c r="C115" s="193"/>
      <c r="D115" s="193"/>
      <c r="E115" s="193"/>
      <c r="F115" s="194"/>
      <c r="G115" s="195"/>
      <c r="H115" s="230"/>
      <c r="I115" s="283"/>
      <c r="J115" s="198"/>
      <c r="K115" s="198"/>
      <c r="L115" s="230"/>
      <c r="M115" s="192"/>
      <c r="N115" s="193"/>
      <c r="O115" s="193"/>
      <c r="P115" s="408"/>
      <c r="Q115" s="286"/>
      <c r="R115" s="409"/>
      <c r="S115" s="193"/>
      <c r="T115" s="193"/>
      <c r="U115" s="193"/>
      <c r="V115" s="228"/>
      <c r="W115" s="228"/>
      <c r="X115" s="384"/>
      <c r="Y115" s="206"/>
      <c r="Z115" s="207"/>
      <c r="AA115" s="207"/>
      <c r="AB115" s="208"/>
      <c r="AC115" s="209"/>
      <c r="AD115" s="208"/>
      <c r="AE115" s="208"/>
      <c r="AF115" s="410"/>
      <c r="AG115" s="207"/>
      <c r="AH115" s="228"/>
      <c r="AI115" s="349"/>
      <c r="AJ115" s="349"/>
      <c r="AK115" s="211"/>
      <c r="AL115" s="212" t="s">
        <v>578</v>
      </c>
      <c r="AM115" s="213" t="s">
        <v>967</v>
      </c>
      <c r="AN115" s="213">
        <v>45610</v>
      </c>
      <c r="AO115" s="284">
        <v>13912</v>
      </c>
      <c r="AP115" s="285" t="s">
        <v>592</v>
      </c>
      <c r="AQ115" s="213">
        <v>45658</v>
      </c>
      <c r="AR115" s="213">
        <v>45869</v>
      </c>
      <c r="AS115" s="289"/>
      <c r="AT115" s="289"/>
      <c r="AU115" s="213"/>
      <c r="AV115" s="213"/>
      <c r="AW115" s="411"/>
      <c r="AX115" s="412"/>
      <c r="AY115" s="289"/>
      <c r="AZ115" s="289"/>
      <c r="BA115" s="290"/>
      <c r="BB115" s="291"/>
      <c r="BC115" s="213"/>
      <c r="BD115" s="213"/>
      <c r="BE115" s="412"/>
      <c r="BF115" s="290"/>
      <c r="BG115" s="289"/>
      <c r="BH115" s="292"/>
      <c r="BI115" s="385"/>
      <c r="BJ115" s="413"/>
      <c r="BK115" s="225"/>
      <c r="BL115" s="226"/>
      <c r="BM115" s="227"/>
      <c r="BN115" s="228"/>
      <c r="BO115" s="228"/>
      <c r="BP115" s="228"/>
      <c r="BQ115" s="228"/>
      <c r="BR115" s="228"/>
      <c r="BS115" s="228"/>
      <c r="BT115" s="228"/>
      <c r="BU115" s="229"/>
      <c r="BV115" s="229"/>
      <c r="BW115" s="228"/>
      <c r="BX115" s="228"/>
      <c r="BY115" s="230"/>
      <c r="BZ115" s="392"/>
      <c r="CA115" s="193"/>
      <c r="CB115" s="193"/>
      <c r="CC115" s="193"/>
      <c r="CD115" s="193"/>
      <c r="CE115" s="287"/>
    </row>
    <row r="116" spans="1:83" x14ac:dyDescent="0.25">
      <c r="A116" s="191"/>
      <c r="B116" s="192"/>
      <c r="C116" s="193"/>
      <c r="D116" s="193"/>
      <c r="E116" s="193"/>
      <c r="F116" s="194"/>
      <c r="G116" s="195"/>
      <c r="H116" s="230"/>
      <c r="I116" s="283"/>
      <c r="J116" s="198"/>
      <c r="K116" s="198"/>
      <c r="L116" s="230"/>
      <c r="M116" s="192"/>
      <c r="N116" s="193"/>
      <c r="O116" s="193"/>
      <c r="P116" s="408"/>
      <c r="Q116" s="286"/>
      <c r="R116" s="409"/>
      <c r="S116" s="193"/>
      <c r="T116" s="193"/>
      <c r="U116" s="193"/>
      <c r="V116" s="228"/>
      <c r="W116" s="228"/>
      <c r="X116" s="384"/>
      <c r="Y116" s="206"/>
      <c r="Z116" s="207"/>
      <c r="AA116" s="207"/>
      <c r="AB116" s="208"/>
      <c r="AC116" s="209"/>
      <c r="AD116" s="208"/>
      <c r="AE116" s="208"/>
      <c r="AF116" s="410"/>
      <c r="AG116" s="207"/>
      <c r="AH116" s="228"/>
      <c r="AI116" s="349"/>
      <c r="AJ116" s="349"/>
      <c r="AK116" s="211"/>
      <c r="AL116" s="212" t="s">
        <v>578</v>
      </c>
      <c r="AM116" s="213" t="s">
        <v>598</v>
      </c>
      <c r="AN116" s="213">
        <v>45622</v>
      </c>
      <c r="AO116" s="284">
        <v>13913</v>
      </c>
      <c r="AP116" s="217" t="s">
        <v>630</v>
      </c>
      <c r="AQ116" s="213">
        <v>45658</v>
      </c>
      <c r="AR116" s="213">
        <v>45869</v>
      </c>
      <c r="AS116" s="289"/>
      <c r="AT116" s="289"/>
      <c r="AU116" s="416"/>
      <c r="AV116" s="213"/>
      <c r="AW116" s="411">
        <v>24764.76</v>
      </c>
      <c r="AX116" s="417">
        <v>0</v>
      </c>
      <c r="AY116" s="289"/>
      <c r="AZ116" s="289"/>
      <c r="BA116" s="290"/>
      <c r="BB116" s="291"/>
      <c r="BC116" s="213"/>
      <c r="BD116" s="213"/>
      <c r="BE116" s="417"/>
      <c r="BF116" s="290"/>
      <c r="BG116" s="289"/>
      <c r="BH116" s="292"/>
      <c r="BI116" s="385"/>
      <c r="BJ116" s="413"/>
      <c r="BK116" s="225"/>
      <c r="BL116" s="226"/>
      <c r="BM116" s="227"/>
      <c r="BN116" s="228"/>
      <c r="BO116" s="228"/>
      <c r="BP116" s="228"/>
      <c r="BQ116" s="228"/>
      <c r="BR116" s="228"/>
      <c r="BS116" s="228"/>
      <c r="BT116" s="228"/>
      <c r="BU116" s="229"/>
      <c r="BV116" s="229"/>
      <c r="BW116" s="228"/>
      <c r="BX116" s="228"/>
      <c r="BY116" s="230"/>
      <c r="BZ116" s="392"/>
      <c r="CA116" s="193"/>
      <c r="CB116" s="193"/>
      <c r="CC116" s="193"/>
      <c r="CD116" s="193"/>
      <c r="CE116" s="287"/>
    </row>
    <row r="117" spans="1:83" ht="15.75" thickBot="1" x14ac:dyDescent="0.3">
      <c r="A117" s="234"/>
      <c r="B117" s="235"/>
      <c r="C117" s="236"/>
      <c r="D117" s="236"/>
      <c r="E117" s="236"/>
      <c r="F117" s="237"/>
      <c r="G117" s="238"/>
      <c r="H117" s="273"/>
      <c r="I117" s="358"/>
      <c r="J117" s="241"/>
      <c r="K117" s="241"/>
      <c r="L117" s="273"/>
      <c r="M117" s="235"/>
      <c r="N117" s="236"/>
      <c r="O117" s="236"/>
      <c r="P117" s="400"/>
      <c r="Q117" s="370"/>
      <c r="R117" s="446"/>
      <c r="S117" s="236"/>
      <c r="T117" s="236"/>
      <c r="U117" s="236"/>
      <c r="V117" s="271"/>
      <c r="W117" s="271"/>
      <c r="X117" s="389"/>
      <c r="Y117" s="249"/>
      <c r="Z117" s="250"/>
      <c r="AA117" s="250"/>
      <c r="AB117" s="251"/>
      <c r="AC117" s="252"/>
      <c r="AD117" s="251"/>
      <c r="AE117" s="251"/>
      <c r="AF117" s="443"/>
      <c r="AG117" s="250"/>
      <c r="AH117" s="271"/>
      <c r="AI117" s="369"/>
      <c r="AJ117" s="369"/>
      <c r="AK117" s="254"/>
      <c r="AL117" s="255"/>
      <c r="AM117" s="394"/>
      <c r="AN117" s="394"/>
      <c r="AO117" s="394"/>
      <c r="AP117" s="394"/>
      <c r="AQ117" s="394"/>
      <c r="AR117" s="394"/>
      <c r="AS117" s="362"/>
      <c r="AT117" s="362"/>
      <c r="AU117" s="361"/>
      <c r="AV117" s="361"/>
      <c r="AW117" s="260"/>
      <c r="AX117" s="264"/>
      <c r="AY117" s="362"/>
      <c r="AZ117" s="362"/>
      <c r="BA117" s="364"/>
      <c r="BB117" s="365"/>
      <c r="BC117" s="256"/>
      <c r="BD117" s="256"/>
      <c r="BE117" s="264"/>
      <c r="BF117" s="364"/>
      <c r="BG117" s="362"/>
      <c r="BH117" s="366"/>
      <c r="BI117" s="390"/>
      <c r="BJ117" s="267"/>
      <c r="BK117" s="268"/>
      <c r="BL117" s="269"/>
      <c r="BM117" s="270"/>
      <c r="BN117" s="271"/>
      <c r="BO117" s="271"/>
      <c r="BP117" s="271"/>
      <c r="BQ117" s="271"/>
      <c r="BR117" s="271"/>
      <c r="BS117" s="271"/>
      <c r="BT117" s="271"/>
      <c r="BU117" s="272"/>
      <c r="BV117" s="272"/>
      <c r="BW117" s="271"/>
      <c r="BX117" s="271"/>
      <c r="BY117" s="273"/>
      <c r="BZ117" s="395"/>
      <c r="CA117" s="236"/>
      <c r="CB117" s="236"/>
      <c r="CC117" s="236"/>
      <c r="CD117" s="236"/>
      <c r="CE117" s="371"/>
    </row>
    <row r="118" spans="1:83" x14ac:dyDescent="0.25">
      <c r="A118" s="150">
        <v>11</v>
      </c>
      <c r="B118" s="151" t="s">
        <v>387</v>
      </c>
      <c r="C118" s="152" t="s">
        <v>440</v>
      </c>
      <c r="D118" s="152" t="s">
        <v>478</v>
      </c>
      <c r="E118" s="152" t="s">
        <v>482</v>
      </c>
      <c r="F118" s="153" t="s">
        <v>337</v>
      </c>
      <c r="G118" s="154">
        <v>12653</v>
      </c>
      <c r="H118" s="372">
        <v>12726</v>
      </c>
      <c r="I118" s="277" t="s">
        <v>196</v>
      </c>
      <c r="J118" s="157">
        <v>43857</v>
      </c>
      <c r="K118" s="157">
        <v>44223</v>
      </c>
      <c r="L118" s="187"/>
      <c r="M118" s="151"/>
      <c r="N118" s="152"/>
      <c r="O118" s="152"/>
      <c r="P118" s="401"/>
      <c r="Q118" s="341"/>
      <c r="R118" s="152"/>
      <c r="S118" s="152"/>
      <c r="T118" s="152"/>
      <c r="U118" s="152"/>
      <c r="V118" s="185"/>
      <c r="W118" s="185"/>
      <c r="X118" s="375"/>
      <c r="Y118" s="165" t="s">
        <v>209</v>
      </c>
      <c r="Z118" s="166" t="s">
        <v>200</v>
      </c>
      <c r="AA118" s="166" t="s">
        <v>201</v>
      </c>
      <c r="AB118" s="167">
        <v>44074</v>
      </c>
      <c r="AC118" s="168">
        <v>12873</v>
      </c>
      <c r="AD118" s="167">
        <v>44075</v>
      </c>
      <c r="AE118" s="167">
        <v>44196</v>
      </c>
      <c r="AF118" s="404" t="s">
        <v>558</v>
      </c>
      <c r="AG118" s="166" t="s">
        <v>566</v>
      </c>
      <c r="AH118" s="185"/>
      <c r="AI118" s="340"/>
      <c r="AJ118" s="340"/>
      <c r="AK118" s="170">
        <v>72083.360000000001</v>
      </c>
      <c r="AL118" s="171"/>
      <c r="AM118" s="172"/>
      <c r="AN118" s="172"/>
      <c r="AO118" s="172"/>
      <c r="AP118" s="172"/>
      <c r="AQ118" s="172"/>
      <c r="AR118" s="172"/>
      <c r="AS118" s="376"/>
      <c r="AT118" s="376"/>
      <c r="AU118" s="172"/>
      <c r="AV118" s="172"/>
      <c r="AW118" s="405"/>
      <c r="AX118" s="406"/>
      <c r="AY118" s="376"/>
      <c r="AZ118" s="376"/>
      <c r="BA118" s="377"/>
      <c r="BB118" s="378"/>
      <c r="BC118" s="172"/>
      <c r="BD118" s="172"/>
      <c r="BE118" s="406"/>
      <c r="BF118" s="377"/>
      <c r="BG118" s="376"/>
      <c r="BH118" s="379"/>
      <c r="BI118" s="380">
        <f>AW120+AK118+AW124+AW126+AW129</f>
        <v>268513.19999999995</v>
      </c>
      <c r="BJ118" s="407">
        <f>18020.84+6398.95+18020.84+18020.84+18020.84</f>
        <v>78482.31</v>
      </c>
      <c r="BK118" s="182">
        <f>20300.3+20300.3+20300.3+20300.3+20197.06+20300.3+15915.32+4384.98+15915.32+4384.98+4384.98+15915.32+15915.32+4384.98+17656.74+4719.36+24242.24+44523.22+4719.36+17656.74</f>
        <v>316417.42000000004</v>
      </c>
      <c r="BL118" s="183">
        <f>BJ118+BJ121+BJ124+BJ126+BK118</f>
        <v>1085322.69</v>
      </c>
      <c r="BM118" s="184"/>
      <c r="BN118" s="185"/>
      <c r="BO118" s="185"/>
      <c r="BP118" s="185"/>
      <c r="BQ118" s="185"/>
      <c r="BR118" s="185"/>
      <c r="BS118" s="185"/>
      <c r="BT118" s="185"/>
      <c r="BU118" s="186"/>
      <c r="BV118" s="186"/>
      <c r="BW118" s="185"/>
      <c r="BX118" s="185"/>
      <c r="BY118" s="187"/>
      <c r="BZ118" s="391" t="s">
        <v>890</v>
      </c>
      <c r="CA118" s="188">
        <v>13249</v>
      </c>
      <c r="CB118" s="152" t="s">
        <v>776</v>
      </c>
      <c r="CC118" s="152">
        <v>713045</v>
      </c>
      <c r="CD118" s="152" t="s">
        <v>785</v>
      </c>
      <c r="CE118" s="281">
        <v>713592</v>
      </c>
    </row>
    <row r="119" spans="1:83" x14ac:dyDescent="0.25">
      <c r="A119" s="191"/>
      <c r="B119" s="192"/>
      <c r="C119" s="193"/>
      <c r="D119" s="193"/>
      <c r="E119" s="193"/>
      <c r="F119" s="194"/>
      <c r="G119" s="195"/>
      <c r="H119" s="230"/>
      <c r="I119" s="283"/>
      <c r="J119" s="198"/>
      <c r="K119" s="198"/>
      <c r="L119" s="230"/>
      <c r="M119" s="192"/>
      <c r="N119" s="193"/>
      <c r="O119" s="193"/>
      <c r="P119" s="408"/>
      <c r="Q119" s="286"/>
      <c r="R119" s="193"/>
      <c r="S119" s="193"/>
      <c r="T119" s="193"/>
      <c r="U119" s="193"/>
      <c r="V119" s="228"/>
      <c r="W119" s="228"/>
      <c r="X119" s="384"/>
      <c r="Y119" s="206"/>
      <c r="Z119" s="207"/>
      <c r="AA119" s="207"/>
      <c r="AB119" s="208"/>
      <c r="AC119" s="209"/>
      <c r="AD119" s="208"/>
      <c r="AE119" s="208"/>
      <c r="AF119" s="410"/>
      <c r="AG119" s="207"/>
      <c r="AH119" s="228"/>
      <c r="AI119" s="349"/>
      <c r="AJ119" s="349"/>
      <c r="AK119" s="211"/>
      <c r="AL119" s="212" t="s">
        <v>578</v>
      </c>
      <c r="AM119" s="213" t="s">
        <v>650</v>
      </c>
      <c r="AN119" s="213">
        <v>44188</v>
      </c>
      <c r="AO119" s="288" t="s">
        <v>614</v>
      </c>
      <c r="AP119" s="213" t="s">
        <v>663</v>
      </c>
      <c r="AQ119" s="213">
        <v>44197</v>
      </c>
      <c r="AR119" s="213">
        <v>44316</v>
      </c>
      <c r="AS119" s="289"/>
      <c r="AT119" s="289"/>
      <c r="AU119" s="213"/>
      <c r="AV119" s="213"/>
      <c r="AW119" s="411"/>
      <c r="AX119" s="412"/>
      <c r="AY119" s="289"/>
      <c r="AZ119" s="289"/>
      <c r="BA119" s="290"/>
      <c r="BB119" s="291"/>
      <c r="BC119" s="213"/>
      <c r="BD119" s="213"/>
      <c r="BE119" s="412"/>
      <c r="BF119" s="290"/>
      <c r="BG119" s="289"/>
      <c r="BH119" s="292"/>
      <c r="BI119" s="385"/>
      <c r="BJ119" s="413"/>
      <c r="BK119" s="225"/>
      <c r="BL119" s="226"/>
      <c r="BM119" s="227"/>
      <c r="BN119" s="228"/>
      <c r="BO119" s="228"/>
      <c r="BP119" s="228"/>
      <c r="BQ119" s="228"/>
      <c r="BR119" s="228"/>
      <c r="BS119" s="228"/>
      <c r="BT119" s="228"/>
      <c r="BU119" s="229"/>
      <c r="BV119" s="229"/>
      <c r="BW119" s="228"/>
      <c r="BX119" s="228"/>
      <c r="BY119" s="230"/>
      <c r="BZ119" s="392"/>
      <c r="CA119" s="193"/>
      <c r="CB119" s="193"/>
      <c r="CC119" s="193"/>
      <c r="CD119" s="193"/>
      <c r="CE119" s="287"/>
    </row>
    <row r="120" spans="1:83" x14ac:dyDescent="0.25">
      <c r="A120" s="191"/>
      <c r="B120" s="192"/>
      <c r="C120" s="193"/>
      <c r="D120" s="193"/>
      <c r="E120" s="193"/>
      <c r="F120" s="194"/>
      <c r="G120" s="195"/>
      <c r="H120" s="230"/>
      <c r="I120" s="283"/>
      <c r="J120" s="198"/>
      <c r="K120" s="198"/>
      <c r="L120" s="230"/>
      <c r="M120" s="192"/>
      <c r="N120" s="193"/>
      <c r="O120" s="193"/>
      <c r="P120" s="408"/>
      <c r="Q120" s="286"/>
      <c r="R120" s="193"/>
      <c r="S120" s="193"/>
      <c r="T120" s="193"/>
      <c r="U120" s="193"/>
      <c r="V120" s="228"/>
      <c r="W120" s="228"/>
      <c r="X120" s="384"/>
      <c r="Y120" s="206"/>
      <c r="Z120" s="207"/>
      <c r="AA120" s="207"/>
      <c r="AB120" s="208"/>
      <c r="AC120" s="209"/>
      <c r="AD120" s="208"/>
      <c r="AE120" s="208"/>
      <c r="AF120" s="410"/>
      <c r="AG120" s="207"/>
      <c r="AH120" s="228"/>
      <c r="AI120" s="349"/>
      <c r="AJ120" s="349"/>
      <c r="AK120" s="211"/>
      <c r="AL120" s="212" t="s">
        <v>578</v>
      </c>
      <c r="AM120" s="213" t="s">
        <v>581</v>
      </c>
      <c r="AN120" s="213">
        <v>44314</v>
      </c>
      <c r="AO120" s="288" t="s">
        <v>664</v>
      </c>
      <c r="AP120" s="213" t="s">
        <v>970</v>
      </c>
      <c r="AQ120" s="213">
        <v>44317</v>
      </c>
      <c r="AR120" s="213">
        <v>44377</v>
      </c>
      <c r="AS120" s="289"/>
      <c r="AT120" s="289"/>
      <c r="AU120" s="213"/>
      <c r="AV120" s="213"/>
      <c r="AW120" s="411">
        <v>36041.68</v>
      </c>
      <c r="AX120" s="412">
        <v>0</v>
      </c>
      <c r="AY120" s="289"/>
      <c r="AZ120" s="289"/>
      <c r="BA120" s="290"/>
      <c r="BB120" s="291"/>
      <c r="BC120" s="213"/>
      <c r="BD120" s="213"/>
      <c r="BE120" s="412"/>
      <c r="BF120" s="290"/>
      <c r="BG120" s="289"/>
      <c r="BH120" s="292"/>
      <c r="BI120" s="385"/>
      <c r="BJ120" s="413"/>
      <c r="BK120" s="225"/>
      <c r="BL120" s="226"/>
      <c r="BM120" s="227"/>
      <c r="BN120" s="228"/>
      <c r="BO120" s="228"/>
      <c r="BP120" s="228"/>
      <c r="BQ120" s="228"/>
      <c r="BR120" s="228"/>
      <c r="BS120" s="228"/>
      <c r="BT120" s="228"/>
      <c r="BU120" s="229"/>
      <c r="BV120" s="229"/>
      <c r="BW120" s="228"/>
      <c r="BX120" s="228"/>
      <c r="BY120" s="230"/>
      <c r="BZ120" s="392"/>
      <c r="CA120" s="193"/>
      <c r="CB120" s="193"/>
      <c r="CC120" s="193"/>
      <c r="CD120" s="193"/>
      <c r="CE120" s="287"/>
    </row>
    <row r="121" spans="1:83" x14ac:dyDescent="0.25">
      <c r="A121" s="191"/>
      <c r="B121" s="192"/>
      <c r="C121" s="193"/>
      <c r="D121" s="193"/>
      <c r="E121" s="193"/>
      <c r="F121" s="194"/>
      <c r="G121" s="195"/>
      <c r="H121" s="230"/>
      <c r="I121" s="283"/>
      <c r="J121" s="198"/>
      <c r="K121" s="198"/>
      <c r="L121" s="230"/>
      <c r="M121" s="192"/>
      <c r="N121" s="193"/>
      <c r="O121" s="193"/>
      <c r="P121" s="408"/>
      <c r="Q121" s="286"/>
      <c r="R121" s="193"/>
      <c r="S121" s="193"/>
      <c r="T121" s="193"/>
      <c r="U121" s="193"/>
      <c r="V121" s="228"/>
      <c r="W121" s="228"/>
      <c r="X121" s="384"/>
      <c r="Y121" s="206"/>
      <c r="Z121" s="207"/>
      <c r="AA121" s="207"/>
      <c r="AB121" s="208"/>
      <c r="AC121" s="209"/>
      <c r="AD121" s="208"/>
      <c r="AE121" s="208"/>
      <c r="AF121" s="410"/>
      <c r="AG121" s="207"/>
      <c r="AH121" s="228"/>
      <c r="AI121" s="349"/>
      <c r="AJ121" s="349"/>
      <c r="AK121" s="211"/>
      <c r="AL121" s="212" t="s">
        <v>578</v>
      </c>
      <c r="AM121" s="213" t="s">
        <v>583</v>
      </c>
      <c r="AN121" s="213">
        <v>44372</v>
      </c>
      <c r="AO121" s="288" t="s">
        <v>666</v>
      </c>
      <c r="AP121" s="213" t="s">
        <v>610</v>
      </c>
      <c r="AQ121" s="213">
        <v>44378</v>
      </c>
      <c r="AR121" s="213">
        <v>44561</v>
      </c>
      <c r="AS121" s="289"/>
      <c r="AT121" s="289"/>
      <c r="AU121" s="213"/>
      <c r="AV121" s="213"/>
      <c r="AW121" s="411"/>
      <c r="AX121" s="412"/>
      <c r="AY121" s="289"/>
      <c r="AZ121" s="289"/>
      <c r="BA121" s="290"/>
      <c r="BB121" s="291"/>
      <c r="BC121" s="213"/>
      <c r="BD121" s="213"/>
      <c r="BE121" s="412"/>
      <c r="BF121" s="290"/>
      <c r="BG121" s="289"/>
      <c r="BH121" s="292"/>
      <c r="BI121" s="385"/>
      <c r="BJ121" s="413">
        <v>215701.74</v>
      </c>
      <c r="BK121" s="225"/>
      <c r="BL121" s="226"/>
      <c r="BM121" s="227"/>
      <c r="BN121" s="228"/>
      <c r="BO121" s="228"/>
      <c r="BP121" s="228"/>
      <c r="BQ121" s="228"/>
      <c r="BR121" s="228"/>
      <c r="BS121" s="228"/>
      <c r="BT121" s="228"/>
      <c r="BU121" s="229"/>
      <c r="BV121" s="229"/>
      <c r="BW121" s="228"/>
      <c r="BX121" s="228"/>
      <c r="BY121" s="230"/>
      <c r="BZ121" s="392"/>
      <c r="CA121" s="193"/>
      <c r="CB121" s="193"/>
      <c r="CC121" s="193"/>
      <c r="CD121" s="193"/>
      <c r="CE121" s="287"/>
    </row>
    <row r="122" spans="1:83" x14ac:dyDescent="0.25">
      <c r="A122" s="191"/>
      <c r="B122" s="192"/>
      <c r="C122" s="193"/>
      <c r="D122" s="193"/>
      <c r="E122" s="193"/>
      <c r="F122" s="194"/>
      <c r="G122" s="195"/>
      <c r="H122" s="230"/>
      <c r="I122" s="283"/>
      <c r="J122" s="198"/>
      <c r="K122" s="198"/>
      <c r="L122" s="230"/>
      <c r="M122" s="192"/>
      <c r="N122" s="193"/>
      <c r="O122" s="193"/>
      <c r="P122" s="408"/>
      <c r="Q122" s="286"/>
      <c r="R122" s="193"/>
      <c r="S122" s="193"/>
      <c r="T122" s="193"/>
      <c r="U122" s="193"/>
      <c r="V122" s="228"/>
      <c r="W122" s="228"/>
      <c r="X122" s="384"/>
      <c r="Y122" s="206"/>
      <c r="Z122" s="207"/>
      <c r="AA122" s="207"/>
      <c r="AB122" s="208"/>
      <c r="AC122" s="209"/>
      <c r="AD122" s="208"/>
      <c r="AE122" s="208"/>
      <c r="AF122" s="410"/>
      <c r="AG122" s="207"/>
      <c r="AH122" s="228"/>
      <c r="AI122" s="349"/>
      <c r="AJ122" s="349"/>
      <c r="AK122" s="211"/>
      <c r="AL122" s="212" t="s">
        <v>578</v>
      </c>
      <c r="AM122" s="213" t="s">
        <v>585</v>
      </c>
      <c r="AN122" s="213">
        <v>44551</v>
      </c>
      <c r="AO122" s="288" t="s">
        <v>667</v>
      </c>
      <c r="AP122" s="213" t="s">
        <v>595</v>
      </c>
      <c r="AQ122" s="213">
        <v>44562</v>
      </c>
      <c r="AR122" s="213">
        <v>44742</v>
      </c>
      <c r="AS122" s="289"/>
      <c r="AT122" s="289"/>
      <c r="AU122" s="213"/>
      <c r="AV122" s="213"/>
      <c r="AW122" s="411"/>
      <c r="AX122" s="412"/>
      <c r="AY122" s="289"/>
      <c r="AZ122" s="289"/>
      <c r="BA122" s="290"/>
      <c r="BB122" s="291"/>
      <c r="BC122" s="213"/>
      <c r="BD122" s="213"/>
      <c r="BE122" s="412"/>
      <c r="BF122" s="290"/>
      <c r="BG122" s="289"/>
      <c r="BH122" s="292"/>
      <c r="BI122" s="385"/>
      <c r="BJ122" s="413"/>
      <c r="BK122" s="225"/>
      <c r="BL122" s="226"/>
      <c r="BM122" s="227"/>
      <c r="BN122" s="228"/>
      <c r="BO122" s="228"/>
      <c r="BP122" s="228"/>
      <c r="BQ122" s="228"/>
      <c r="BR122" s="228"/>
      <c r="BS122" s="228"/>
      <c r="BT122" s="228"/>
      <c r="BU122" s="229"/>
      <c r="BV122" s="229"/>
      <c r="BW122" s="228"/>
      <c r="BX122" s="228"/>
      <c r="BY122" s="230"/>
      <c r="BZ122" s="392"/>
      <c r="CA122" s="193"/>
      <c r="CB122" s="193"/>
      <c r="CC122" s="193"/>
      <c r="CD122" s="193"/>
      <c r="CE122" s="287"/>
    </row>
    <row r="123" spans="1:83" x14ac:dyDescent="0.25">
      <c r="A123" s="191"/>
      <c r="B123" s="192"/>
      <c r="C123" s="193"/>
      <c r="D123" s="193"/>
      <c r="E123" s="193"/>
      <c r="F123" s="194"/>
      <c r="G123" s="195"/>
      <c r="H123" s="230"/>
      <c r="I123" s="283"/>
      <c r="J123" s="198"/>
      <c r="K123" s="198"/>
      <c r="L123" s="230"/>
      <c r="M123" s="192"/>
      <c r="N123" s="193"/>
      <c r="O123" s="193"/>
      <c r="P123" s="408"/>
      <c r="Q123" s="286"/>
      <c r="R123" s="193"/>
      <c r="S123" s="193"/>
      <c r="T123" s="193"/>
      <c r="U123" s="193"/>
      <c r="V123" s="228"/>
      <c r="W123" s="228"/>
      <c r="X123" s="384"/>
      <c r="Y123" s="206"/>
      <c r="Z123" s="207"/>
      <c r="AA123" s="207"/>
      <c r="AB123" s="208"/>
      <c r="AC123" s="209"/>
      <c r="AD123" s="208"/>
      <c r="AE123" s="208"/>
      <c r="AF123" s="410"/>
      <c r="AG123" s="207"/>
      <c r="AH123" s="228"/>
      <c r="AI123" s="349"/>
      <c r="AJ123" s="349"/>
      <c r="AK123" s="211"/>
      <c r="AL123" s="212" t="s">
        <v>578</v>
      </c>
      <c r="AM123" s="213" t="s">
        <v>656</v>
      </c>
      <c r="AN123" s="213">
        <v>44736</v>
      </c>
      <c r="AO123" s="288" t="s">
        <v>668</v>
      </c>
      <c r="AP123" s="213" t="s">
        <v>669</v>
      </c>
      <c r="AQ123" s="213">
        <v>44743</v>
      </c>
      <c r="AR123" s="213">
        <v>44926</v>
      </c>
      <c r="AS123" s="289"/>
      <c r="AT123" s="289"/>
      <c r="AU123" s="213"/>
      <c r="AV123" s="213"/>
      <c r="AW123" s="411"/>
      <c r="AX123" s="412"/>
      <c r="AY123" s="289"/>
      <c r="AZ123" s="289"/>
      <c r="BA123" s="290"/>
      <c r="BB123" s="291"/>
      <c r="BC123" s="213"/>
      <c r="BD123" s="213"/>
      <c r="BE123" s="412"/>
      <c r="BF123" s="290"/>
      <c r="BG123" s="289"/>
      <c r="BH123" s="292"/>
      <c r="BI123" s="385"/>
      <c r="BJ123" s="413"/>
      <c r="BK123" s="225"/>
      <c r="BL123" s="226"/>
      <c r="BM123" s="227"/>
      <c r="BN123" s="228"/>
      <c r="BO123" s="228"/>
      <c r="BP123" s="228"/>
      <c r="BQ123" s="228"/>
      <c r="BR123" s="228"/>
      <c r="BS123" s="228"/>
      <c r="BT123" s="228"/>
      <c r="BU123" s="229"/>
      <c r="BV123" s="229"/>
      <c r="BW123" s="228"/>
      <c r="BX123" s="228"/>
      <c r="BY123" s="230"/>
      <c r="BZ123" s="392"/>
      <c r="CA123" s="193"/>
      <c r="CB123" s="193"/>
      <c r="CC123" s="193"/>
      <c r="CD123" s="193"/>
      <c r="CE123" s="287"/>
    </row>
    <row r="124" spans="1:83" x14ac:dyDescent="0.25">
      <c r="A124" s="191"/>
      <c r="B124" s="192"/>
      <c r="C124" s="193"/>
      <c r="D124" s="193"/>
      <c r="E124" s="193"/>
      <c r="F124" s="194"/>
      <c r="G124" s="195"/>
      <c r="H124" s="230"/>
      <c r="I124" s="283"/>
      <c r="J124" s="198"/>
      <c r="K124" s="198"/>
      <c r="L124" s="230"/>
      <c r="M124" s="192"/>
      <c r="N124" s="193"/>
      <c r="O124" s="193"/>
      <c r="P124" s="408"/>
      <c r="Q124" s="286"/>
      <c r="R124" s="193"/>
      <c r="S124" s="193"/>
      <c r="T124" s="193"/>
      <c r="U124" s="193"/>
      <c r="V124" s="228"/>
      <c r="W124" s="228"/>
      <c r="X124" s="384"/>
      <c r="Y124" s="206"/>
      <c r="Z124" s="207"/>
      <c r="AA124" s="207"/>
      <c r="AB124" s="208"/>
      <c r="AC124" s="209"/>
      <c r="AD124" s="208"/>
      <c r="AE124" s="208"/>
      <c r="AF124" s="410"/>
      <c r="AG124" s="207"/>
      <c r="AH124" s="228"/>
      <c r="AI124" s="349"/>
      <c r="AJ124" s="349"/>
      <c r="AK124" s="211"/>
      <c r="AL124" s="212" t="s">
        <v>578</v>
      </c>
      <c r="AM124" s="213" t="s">
        <v>659</v>
      </c>
      <c r="AN124" s="213">
        <v>44895</v>
      </c>
      <c r="AO124" s="288" t="s">
        <v>670</v>
      </c>
      <c r="AP124" s="213" t="s">
        <v>658</v>
      </c>
      <c r="AQ124" s="213">
        <v>44895</v>
      </c>
      <c r="AR124" s="213">
        <v>44926</v>
      </c>
      <c r="AS124" s="289"/>
      <c r="AT124" s="289"/>
      <c r="AU124" s="414">
        <v>4.6984850000000002E-2</v>
      </c>
      <c r="AV124" s="213"/>
      <c r="AW124" s="411">
        <f>10661.4+108125.04</f>
        <v>118786.43999999999</v>
      </c>
      <c r="AX124" s="412">
        <v>0</v>
      </c>
      <c r="AY124" s="289"/>
      <c r="AZ124" s="289"/>
      <c r="BA124" s="290"/>
      <c r="BB124" s="291"/>
      <c r="BC124" s="213"/>
      <c r="BD124" s="213"/>
      <c r="BE124" s="412"/>
      <c r="BF124" s="290"/>
      <c r="BG124" s="289"/>
      <c r="BH124" s="292"/>
      <c r="BI124" s="385"/>
      <c r="BJ124" s="413">
        <v>233168.06</v>
      </c>
      <c r="BK124" s="225"/>
      <c r="BL124" s="226"/>
      <c r="BM124" s="227"/>
      <c r="BN124" s="228"/>
      <c r="BO124" s="228"/>
      <c r="BP124" s="228"/>
      <c r="BQ124" s="228"/>
      <c r="BR124" s="228"/>
      <c r="BS124" s="228"/>
      <c r="BT124" s="228"/>
      <c r="BU124" s="229"/>
      <c r="BV124" s="229"/>
      <c r="BW124" s="228"/>
      <c r="BX124" s="228"/>
      <c r="BY124" s="230"/>
      <c r="BZ124" s="392"/>
      <c r="CA124" s="193"/>
      <c r="CB124" s="193"/>
      <c r="CC124" s="193"/>
      <c r="CD124" s="193"/>
      <c r="CE124" s="287"/>
    </row>
    <row r="125" spans="1:83" x14ac:dyDescent="0.25">
      <c r="A125" s="191"/>
      <c r="B125" s="192"/>
      <c r="C125" s="193"/>
      <c r="D125" s="193"/>
      <c r="E125" s="193"/>
      <c r="F125" s="194"/>
      <c r="G125" s="195"/>
      <c r="H125" s="230"/>
      <c r="I125" s="283"/>
      <c r="J125" s="198"/>
      <c r="K125" s="198"/>
      <c r="L125" s="230"/>
      <c r="M125" s="192"/>
      <c r="N125" s="193"/>
      <c r="O125" s="193"/>
      <c r="P125" s="408"/>
      <c r="Q125" s="286"/>
      <c r="R125" s="193"/>
      <c r="S125" s="193"/>
      <c r="T125" s="193"/>
      <c r="U125" s="193"/>
      <c r="V125" s="228"/>
      <c r="W125" s="228"/>
      <c r="X125" s="384"/>
      <c r="Y125" s="206"/>
      <c r="Z125" s="207"/>
      <c r="AA125" s="207"/>
      <c r="AB125" s="208"/>
      <c r="AC125" s="209"/>
      <c r="AD125" s="208"/>
      <c r="AE125" s="208"/>
      <c r="AF125" s="410"/>
      <c r="AG125" s="207"/>
      <c r="AH125" s="228"/>
      <c r="AI125" s="349"/>
      <c r="AJ125" s="349"/>
      <c r="AK125" s="211"/>
      <c r="AL125" s="212" t="s">
        <v>578</v>
      </c>
      <c r="AM125" s="213" t="s">
        <v>661</v>
      </c>
      <c r="AN125" s="213">
        <v>45138</v>
      </c>
      <c r="AO125" s="288" t="s">
        <v>662</v>
      </c>
      <c r="AP125" s="285" t="s">
        <v>592</v>
      </c>
      <c r="AQ125" s="213">
        <v>44927</v>
      </c>
      <c r="AR125" s="213">
        <v>45291</v>
      </c>
      <c r="AS125" s="289"/>
      <c r="AT125" s="289"/>
      <c r="AU125" s="213"/>
      <c r="AV125" s="213"/>
      <c r="AW125" s="411"/>
      <c r="AX125" s="412"/>
      <c r="AY125" s="289"/>
      <c r="AZ125" s="289"/>
      <c r="BA125" s="290"/>
      <c r="BB125" s="291"/>
      <c r="BC125" s="213"/>
      <c r="BD125" s="213"/>
      <c r="BE125" s="412"/>
      <c r="BF125" s="290"/>
      <c r="BG125" s="289"/>
      <c r="BH125" s="292"/>
      <c r="BI125" s="385"/>
      <c r="BJ125" s="413"/>
      <c r="BK125" s="225"/>
      <c r="BL125" s="226"/>
      <c r="BM125" s="227"/>
      <c r="BN125" s="228"/>
      <c r="BO125" s="228"/>
      <c r="BP125" s="228"/>
      <c r="BQ125" s="228"/>
      <c r="BR125" s="228"/>
      <c r="BS125" s="228"/>
      <c r="BT125" s="228"/>
      <c r="BU125" s="229"/>
      <c r="BV125" s="229"/>
      <c r="BW125" s="228"/>
      <c r="BX125" s="228"/>
      <c r="BY125" s="230"/>
      <c r="BZ125" s="392"/>
      <c r="CA125" s="193"/>
      <c r="CB125" s="193"/>
      <c r="CC125" s="193"/>
      <c r="CD125" s="193"/>
      <c r="CE125" s="287"/>
    </row>
    <row r="126" spans="1:83" x14ac:dyDescent="0.25">
      <c r="A126" s="191"/>
      <c r="B126" s="192"/>
      <c r="C126" s="193"/>
      <c r="D126" s="193"/>
      <c r="E126" s="193"/>
      <c r="F126" s="194"/>
      <c r="G126" s="195"/>
      <c r="H126" s="230"/>
      <c r="I126" s="283"/>
      <c r="J126" s="198"/>
      <c r="K126" s="198"/>
      <c r="L126" s="230"/>
      <c r="M126" s="192"/>
      <c r="N126" s="193"/>
      <c r="O126" s="193"/>
      <c r="P126" s="408"/>
      <c r="Q126" s="286"/>
      <c r="R126" s="193"/>
      <c r="S126" s="193"/>
      <c r="T126" s="193"/>
      <c r="U126" s="193"/>
      <c r="V126" s="228"/>
      <c r="W126" s="228"/>
      <c r="X126" s="384"/>
      <c r="Y126" s="206"/>
      <c r="Z126" s="207"/>
      <c r="AA126" s="207"/>
      <c r="AB126" s="208"/>
      <c r="AC126" s="209"/>
      <c r="AD126" s="208"/>
      <c r="AE126" s="208"/>
      <c r="AF126" s="410"/>
      <c r="AG126" s="207"/>
      <c r="AH126" s="228"/>
      <c r="AI126" s="349"/>
      <c r="AJ126" s="349"/>
      <c r="AK126" s="211"/>
      <c r="AL126" s="212" t="s">
        <v>578</v>
      </c>
      <c r="AM126" s="213" t="s">
        <v>596</v>
      </c>
      <c r="AN126" s="213">
        <v>45138</v>
      </c>
      <c r="AO126" s="447" t="s">
        <v>657</v>
      </c>
      <c r="AP126" s="213" t="s">
        <v>658</v>
      </c>
      <c r="AQ126" s="213">
        <v>44562</v>
      </c>
      <c r="AR126" s="213">
        <v>45291</v>
      </c>
      <c r="AS126" s="289"/>
      <c r="AT126" s="289"/>
      <c r="AU126" s="414">
        <v>6.8521650000000003E-2</v>
      </c>
      <c r="AV126" s="213"/>
      <c r="AW126" s="411">
        <v>16692.12</v>
      </c>
      <c r="AX126" s="412">
        <v>0</v>
      </c>
      <c r="AY126" s="289"/>
      <c r="AZ126" s="289"/>
      <c r="BA126" s="290"/>
      <c r="BB126" s="291"/>
      <c r="BC126" s="213"/>
      <c r="BD126" s="213"/>
      <c r="BE126" s="412"/>
      <c r="BF126" s="290"/>
      <c r="BG126" s="289"/>
      <c r="BH126" s="292"/>
      <c r="BI126" s="385"/>
      <c r="BJ126" s="413">
        <v>241553.16</v>
      </c>
      <c r="BK126" s="225"/>
      <c r="BL126" s="226"/>
      <c r="BM126" s="227"/>
      <c r="BN126" s="228"/>
      <c r="BO126" s="228"/>
      <c r="BP126" s="228"/>
      <c r="BQ126" s="228"/>
      <c r="BR126" s="228"/>
      <c r="BS126" s="228"/>
      <c r="BT126" s="228"/>
      <c r="BU126" s="229"/>
      <c r="BV126" s="229"/>
      <c r="BW126" s="228"/>
      <c r="BX126" s="228"/>
      <c r="BY126" s="230"/>
      <c r="BZ126" s="392"/>
      <c r="CA126" s="193"/>
      <c r="CB126" s="193"/>
      <c r="CC126" s="193"/>
      <c r="CD126" s="193"/>
      <c r="CE126" s="287"/>
    </row>
    <row r="127" spans="1:83" x14ac:dyDescent="0.25">
      <c r="A127" s="191"/>
      <c r="B127" s="192"/>
      <c r="C127" s="193"/>
      <c r="D127" s="193"/>
      <c r="E127" s="193"/>
      <c r="F127" s="194"/>
      <c r="G127" s="195"/>
      <c r="H127" s="230"/>
      <c r="I127" s="283"/>
      <c r="J127" s="198"/>
      <c r="K127" s="198"/>
      <c r="L127" s="230"/>
      <c r="M127" s="192"/>
      <c r="N127" s="193"/>
      <c r="O127" s="193"/>
      <c r="P127" s="408"/>
      <c r="Q127" s="286"/>
      <c r="R127" s="193"/>
      <c r="S127" s="193"/>
      <c r="T127" s="193"/>
      <c r="U127" s="193"/>
      <c r="V127" s="228"/>
      <c r="W127" s="228"/>
      <c r="X127" s="384"/>
      <c r="Y127" s="206"/>
      <c r="Z127" s="207"/>
      <c r="AA127" s="207"/>
      <c r="AB127" s="208"/>
      <c r="AC127" s="209"/>
      <c r="AD127" s="208"/>
      <c r="AE127" s="208"/>
      <c r="AF127" s="410"/>
      <c r="AG127" s="207"/>
      <c r="AH127" s="228"/>
      <c r="AI127" s="349"/>
      <c r="AJ127" s="349"/>
      <c r="AK127" s="211"/>
      <c r="AL127" s="212" t="s">
        <v>578</v>
      </c>
      <c r="AM127" s="213" t="s">
        <v>597</v>
      </c>
      <c r="AN127" s="213">
        <v>45286</v>
      </c>
      <c r="AO127" s="288" t="s">
        <v>671</v>
      </c>
      <c r="AP127" s="285" t="s">
        <v>592</v>
      </c>
      <c r="AQ127" s="213">
        <v>45292</v>
      </c>
      <c r="AR127" s="213">
        <v>45657</v>
      </c>
      <c r="AS127" s="289"/>
      <c r="AT127" s="289"/>
      <c r="AU127" s="213"/>
      <c r="AV127" s="213"/>
      <c r="AW127" s="411"/>
      <c r="AX127" s="412"/>
      <c r="AY127" s="289"/>
      <c r="AZ127" s="289"/>
      <c r="BA127" s="290"/>
      <c r="BB127" s="291"/>
      <c r="BC127" s="213"/>
      <c r="BD127" s="213"/>
      <c r="BE127" s="412"/>
      <c r="BF127" s="290"/>
      <c r="BG127" s="289"/>
      <c r="BH127" s="292"/>
      <c r="BI127" s="385"/>
      <c r="BJ127" s="413"/>
      <c r="BK127" s="225"/>
      <c r="BL127" s="226"/>
      <c r="BM127" s="227"/>
      <c r="BN127" s="228"/>
      <c r="BO127" s="228"/>
      <c r="BP127" s="228"/>
      <c r="BQ127" s="228"/>
      <c r="BR127" s="228"/>
      <c r="BS127" s="228"/>
      <c r="BT127" s="228"/>
      <c r="BU127" s="229"/>
      <c r="BV127" s="229"/>
      <c r="BW127" s="228"/>
      <c r="BX127" s="228"/>
      <c r="BY127" s="230"/>
      <c r="BZ127" s="392"/>
      <c r="CA127" s="193"/>
      <c r="CB127" s="193"/>
      <c r="CC127" s="193"/>
      <c r="CD127" s="193"/>
      <c r="CE127" s="287"/>
    </row>
    <row r="128" spans="1:83" x14ac:dyDescent="0.25">
      <c r="A128" s="191"/>
      <c r="B128" s="192"/>
      <c r="C128" s="193"/>
      <c r="D128" s="193"/>
      <c r="E128" s="193"/>
      <c r="F128" s="194"/>
      <c r="G128" s="195"/>
      <c r="H128" s="230"/>
      <c r="I128" s="283"/>
      <c r="J128" s="198"/>
      <c r="K128" s="198"/>
      <c r="L128" s="230"/>
      <c r="M128" s="192"/>
      <c r="N128" s="193"/>
      <c r="O128" s="193"/>
      <c r="P128" s="408"/>
      <c r="Q128" s="286"/>
      <c r="R128" s="193"/>
      <c r="S128" s="193"/>
      <c r="T128" s="193"/>
      <c r="U128" s="193"/>
      <c r="V128" s="228"/>
      <c r="W128" s="228"/>
      <c r="X128" s="384"/>
      <c r="Y128" s="206"/>
      <c r="Z128" s="207"/>
      <c r="AA128" s="207"/>
      <c r="AB128" s="208"/>
      <c r="AC128" s="209"/>
      <c r="AD128" s="208"/>
      <c r="AE128" s="208"/>
      <c r="AF128" s="410"/>
      <c r="AG128" s="207"/>
      <c r="AH128" s="228"/>
      <c r="AI128" s="349"/>
      <c r="AJ128" s="349"/>
      <c r="AK128" s="211"/>
      <c r="AL128" s="212" t="s">
        <v>578</v>
      </c>
      <c r="AM128" s="213" t="s">
        <v>598</v>
      </c>
      <c r="AN128" s="213">
        <v>45610</v>
      </c>
      <c r="AO128" s="288" t="s">
        <v>968</v>
      </c>
      <c r="AP128" s="285" t="s">
        <v>592</v>
      </c>
      <c r="AQ128" s="213">
        <v>45658</v>
      </c>
      <c r="AR128" s="213">
        <v>45900</v>
      </c>
      <c r="AS128" s="289"/>
      <c r="AT128" s="289"/>
      <c r="AU128" s="213"/>
      <c r="AV128" s="213"/>
      <c r="AW128" s="411"/>
      <c r="AX128" s="412"/>
      <c r="AY128" s="289"/>
      <c r="AZ128" s="289"/>
      <c r="BA128" s="290"/>
      <c r="BB128" s="291"/>
      <c r="BC128" s="213"/>
      <c r="BD128" s="213"/>
      <c r="BE128" s="412"/>
      <c r="BF128" s="290"/>
      <c r="BG128" s="289"/>
      <c r="BH128" s="292"/>
      <c r="BI128" s="385"/>
      <c r="BJ128" s="413"/>
      <c r="BK128" s="225"/>
      <c r="BL128" s="226"/>
      <c r="BM128" s="227"/>
      <c r="BN128" s="228"/>
      <c r="BO128" s="228"/>
      <c r="BP128" s="228"/>
      <c r="BQ128" s="228"/>
      <c r="BR128" s="228"/>
      <c r="BS128" s="228"/>
      <c r="BT128" s="228"/>
      <c r="BU128" s="229"/>
      <c r="BV128" s="229"/>
      <c r="BW128" s="228"/>
      <c r="BX128" s="228"/>
      <c r="BY128" s="230"/>
      <c r="BZ128" s="392"/>
      <c r="CA128" s="193"/>
      <c r="CB128" s="193"/>
      <c r="CC128" s="193"/>
      <c r="CD128" s="193"/>
      <c r="CE128" s="287"/>
    </row>
    <row r="129" spans="1:86" x14ac:dyDescent="0.25">
      <c r="A129" s="191"/>
      <c r="B129" s="192"/>
      <c r="C129" s="193"/>
      <c r="D129" s="193"/>
      <c r="E129" s="193"/>
      <c r="F129" s="194"/>
      <c r="G129" s="195"/>
      <c r="H129" s="230"/>
      <c r="I129" s="283"/>
      <c r="J129" s="198"/>
      <c r="K129" s="198"/>
      <c r="L129" s="230"/>
      <c r="M129" s="192"/>
      <c r="N129" s="193"/>
      <c r="O129" s="193"/>
      <c r="P129" s="408"/>
      <c r="Q129" s="286"/>
      <c r="R129" s="193"/>
      <c r="S129" s="193"/>
      <c r="T129" s="193"/>
      <c r="U129" s="193"/>
      <c r="V129" s="228"/>
      <c r="W129" s="228"/>
      <c r="X129" s="384"/>
      <c r="Y129" s="206"/>
      <c r="Z129" s="207"/>
      <c r="AA129" s="207"/>
      <c r="AB129" s="208"/>
      <c r="AC129" s="209"/>
      <c r="AD129" s="208"/>
      <c r="AE129" s="208"/>
      <c r="AF129" s="410"/>
      <c r="AG129" s="207"/>
      <c r="AH129" s="228"/>
      <c r="AI129" s="349"/>
      <c r="AJ129" s="349"/>
      <c r="AK129" s="211"/>
      <c r="AL129" s="212" t="s">
        <v>578</v>
      </c>
      <c r="AM129" s="213" t="s">
        <v>599</v>
      </c>
      <c r="AN129" s="213">
        <v>45621</v>
      </c>
      <c r="AO129" s="288" t="s">
        <v>969</v>
      </c>
      <c r="AP129" s="213" t="s">
        <v>658</v>
      </c>
      <c r="AQ129" s="213">
        <v>45658</v>
      </c>
      <c r="AR129" s="213">
        <v>45900</v>
      </c>
      <c r="AS129" s="289"/>
      <c r="AT129" s="289"/>
      <c r="AU129" s="213"/>
      <c r="AV129" s="213"/>
      <c r="AW129" s="411">
        <v>24909.599999999999</v>
      </c>
      <c r="AX129" s="412"/>
      <c r="AY129" s="289"/>
      <c r="AZ129" s="289"/>
      <c r="BA129" s="290"/>
      <c r="BB129" s="291"/>
      <c r="BC129" s="213"/>
      <c r="BD129" s="213"/>
      <c r="BE129" s="412"/>
      <c r="BF129" s="290"/>
      <c r="BG129" s="289"/>
      <c r="BH129" s="292"/>
      <c r="BI129" s="385"/>
      <c r="BJ129" s="413"/>
      <c r="BK129" s="225"/>
      <c r="BL129" s="226"/>
      <c r="BM129" s="227"/>
      <c r="BN129" s="228"/>
      <c r="BO129" s="228"/>
      <c r="BP129" s="228"/>
      <c r="BQ129" s="228"/>
      <c r="BR129" s="228"/>
      <c r="BS129" s="228"/>
      <c r="BT129" s="228"/>
      <c r="BU129" s="229"/>
      <c r="BV129" s="229"/>
      <c r="BW129" s="228"/>
      <c r="BX129" s="228"/>
      <c r="BY129" s="230"/>
      <c r="BZ129" s="392"/>
      <c r="CA129" s="193"/>
      <c r="CB129" s="193"/>
      <c r="CC129" s="193"/>
      <c r="CD129" s="193"/>
      <c r="CE129" s="287"/>
    </row>
    <row r="130" spans="1:86" x14ac:dyDescent="0.25">
      <c r="A130" s="191"/>
      <c r="B130" s="192"/>
      <c r="C130" s="193"/>
      <c r="D130" s="193"/>
      <c r="E130" s="193"/>
      <c r="F130" s="194"/>
      <c r="G130" s="195"/>
      <c r="H130" s="230"/>
      <c r="I130" s="283"/>
      <c r="J130" s="198"/>
      <c r="K130" s="198"/>
      <c r="L130" s="230"/>
      <c r="M130" s="192"/>
      <c r="N130" s="193"/>
      <c r="O130" s="193"/>
      <c r="P130" s="408"/>
      <c r="Q130" s="286"/>
      <c r="R130" s="193"/>
      <c r="S130" s="193"/>
      <c r="T130" s="193"/>
      <c r="U130" s="193"/>
      <c r="V130" s="228"/>
      <c r="W130" s="228"/>
      <c r="X130" s="384"/>
      <c r="Y130" s="206"/>
      <c r="Z130" s="207"/>
      <c r="AA130" s="207"/>
      <c r="AB130" s="208"/>
      <c r="AC130" s="209"/>
      <c r="AD130" s="208"/>
      <c r="AE130" s="208"/>
      <c r="AF130" s="410"/>
      <c r="AG130" s="207"/>
      <c r="AH130" s="228"/>
      <c r="AI130" s="349"/>
      <c r="AJ130" s="349"/>
      <c r="AK130" s="211"/>
      <c r="AL130" s="212"/>
      <c r="AM130" s="213"/>
      <c r="AN130" s="213"/>
      <c r="AO130" s="288"/>
      <c r="AP130" s="285"/>
      <c r="AQ130" s="213"/>
      <c r="AR130" s="213"/>
      <c r="AS130" s="289"/>
      <c r="AT130" s="289"/>
      <c r="AU130" s="213"/>
      <c r="AV130" s="213"/>
      <c r="AW130" s="411"/>
      <c r="AX130" s="412"/>
      <c r="AY130" s="289"/>
      <c r="AZ130" s="289"/>
      <c r="BA130" s="290"/>
      <c r="BB130" s="291"/>
      <c r="BC130" s="213"/>
      <c r="BD130" s="213"/>
      <c r="BE130" s="412"/>
      <c r="BF130" s="290"/>
      <c r="BG130" s="289"/>
      <c r="BH130" s="292"/>
      <c r="BI130" s="385"/>
      <c r="BJ130" s="413"/>
      <c r="BK130" s="225"/>
      <c r="BL130" s="226"/>
      <c r="BM130" s="227"/>
      <c r="BN130" s="228"/>
      <c r="BO130" s="228"/>
      <c r="BP130" s="228"/>
      <c r="BQ130" s="228"/>
      <c r="BR130" s="228"/>
      <c r="BS130" s="228"/>
      <c r="BT130" s="228"/>
      <c r="BU130" s="229"/>
      <c r="BV130" s="229"/>
      <c r="BW130" s="228"/>
      <c r="BX130" s="228"/>
      <c r="BY130" s="230"/>
      <c r="BZ130" s="392"/>
      <c r="CA130" s="193"/>
      <c r="CB130" s="193"/>
      <c r="CC130" s="193"/>
      <c r="CD130" s="193"/>
      <c r="CE130" s="287"/>
    </row>
    <row r="131" spans="1:86" ht="15.75" thickBot="1" x14ac:dyDescent="0.3">
      <c r="A131" s="234"/>
      <c r="B131" s="235"/>
      <c r="C131" s="236"/>
      <c r="D131" s="236"/>
      <c r="E131" s="236"/>
      <c r="F131" s="237"/>
      <c r="G131" s="238"/>
      <c r="H131" s="273"/>
      <c r="I131" s="358"/>
      <c r="J131" s="241"/>
      <c r="K131" s="241"/>
      <c r="L131" s="273"/>
      <c r="M131" s="235"/>
      <c r="N131" s="236"/>
      <c r="O131" s="236"/>
      <c r="P131" s="428"/>
      <c r="Q131" s="370"/>
      <c r="R131" s="236"/>
      <c r="S131" s="236"/>
      <c r="T131" s="236"/>
      <c r="U131" s="236"/>
      <c r="V131" s="271"/>
      <c r="W131" s="271"/>
      <c r="X131" s="389"/>
      <c r="Y131" s="249"/>
      <c r="Z131" s="250"/>
      <c r="AA131" s="250"/>
      <c r="AB131" s="251"/>
      <c r="AC131" s="252"/>
      <c r="AD131" s="251"/>
      <c r="AE131" s="251"/>
      <c r="AF131" s="443"/>
      <c r="AG131" s="250"/>
      <c r="AH131" s="271"/>
      <c r="AI131" s="369"/>
      <c r="AJ131" s="369"/>
      <c r="AK131" s="254"/>
      <c r="AL131" s="255"/>
      <c r="AM131" s="256"/>
      <c r="AN131" s="256"/>
      <c r="AO131" s="361"/>
      <c r="AP131" s="361"/>
      <c r="AQ131" s="361"/>
      <c r="AR131" s="361"/>
      <c r="AS131" s="362"/>
      <c r="AT131" s="362"/>
      <c r="AU131" s="256"/>
      <c r="AV131" s="256"/>
      <c r="AW131" s="260"/>
      <c r="AX131" s="261"/>
      <c r="AY131" s="362"/>
      <c r="AZ131" s="362"/>
      <c r="BA131" s="364"/>
      <c r="BB131" s="365"/>
      <c r="BC131" s="256"/>
      <c r="BD131" s="256"/>
      <c r="BE131" s="264"/>
      <c r="BF131" s="364"/>
      <c r="BG131" s="362"/>
      <c r="BH131" s="366"/>
      <c r="BI131" s="390"/>
      <c r="BJ131" s="267"/>
      <c r="BK131" s="268"/>
      <c r="BL131" s="269"/>
      <c r="BM131" s="270"/>
      <c r="BN131" s="271"/>
      <c r="BO131" s="271"/>
      <c r="BP131" s="271"/>
      <c r="BQ131" s="271"/>
      <c r="BR131" s="271"/>
      <c r="BS131" s="271"/>
      <c r="BT131" s="271"/>
      <c r="BU131" s="272"/>
      <c r="BV131" s="272"/>
      <c r="BW131" s="271"/>
      <c r="BX131" s="271"/>
      <c r="BY131" s="273"/>
      <c r="BZ131" s="395"/>
      <c r="CA131" s="236"/>
      <c r="CB131" s="236"/>
      <c r="CC131" s="236"/>
      <c r="CD131" s="236"/>
      <c r="CE131" s="371"/>
    </row>
    <row r="132" spans="1:86" x14ac:dyDescent="0.25">
      <c r="A132" s="150">
        <v>12</v>
      </c>
      <c r="B132" s="151" t="s">
        <v>388</v>
      </c>
      <c r="C132" s="152" t="s">
        <v>440</v>
      </c>
      <c r="D132" s="152" t="s">
        <v>478</v>
      </c>
      <c r="E132" s="152" t="s">
        <v>482</v>
      </c>
      <c r="F132" s="153" t="s">
        <v>337</v>
      </c>
      <c r="G132" s="448">
        <v>12653</v>
      </c>
      <c r="H132" s="187">
        <v>12726</v>
      </c>
      <c r="I132" s="449" t="s">
        <v>196</v>
      </c>
      <c r="J132" s="450">
        <v>43857</v>
      </c>
      <c r="K132" s="450">
        <v>44223</v>
      </c>
      <c r="L132" s="187"/>
      <c r="M132" s="151"/>
      <c r="N132" s="152"/>
      <c r="O132" s="152"/>
      <c r="P132" s="430"/>
      <c r="Q132" s="341"/>
      <c r="R132" s="152"/>
      <c r="S132" s="152"/>
      <c r="T132" s="152"/>
      <c r="U132" s="152"/>
      <c r="V132" s="185"/>
      <c r="W132" s="185"/>
      <c r="X132" s="375"/>
      <c r="Y132" s="165" t="s">
        <v>210</v>
      </c>
      <c r="Z132" s="166" t="s">
        <v>200</v>
      </c>
      <c r="AA132" s="166" t="s">
        <v>201</v>
      </c>
      <c r="AB132" s="167">
        <v>44097</v>
      </c>
      <c r="AC132" s="168">
        <v>12892</v>
      </c>
      <c r="AD132" s="167">
        <v>44105</v>
      </c>
      <c r="AE132" s="167">
        <v>44196</v>
      </c>
      <c r="AF132" s="166" t="s">
        <v>558</v>
      </c>
      <c r="AG132" s="166" t="s">
        <v>567</v>
      </c>
      <c r="AH132" s="185"/>
      <c r="AI132" s="340"/>
      <c r="AJ132" s="340"/>
      <c r="AK132" s="170">
        <v>53338.05</v>
      </c>
      <c r="AL132" s="171"/>
      <c r="AM132" s="172"/>
      <c r="AN132" s="172"/>
      <c r="AO132" s="172"/>
      <c r="AP132" s="172"/>
      <c r="AQ132" s="172"/>
      <c r="AR132" s="172"/>
      <c r="AS132" s="376"/>
      <c r="AT132" s="376"/>
      <c r="AU132" s="172"/>
      <c r="AV132" s="172"/>
      <c r="AW132" s="405"/>
      <c r="AX132" s="406"/>
      <c r="AY132" s="376"/>
      <c r="AZ132" s="376"/>
      <c r="BA132" s="377"/>
      <c r="BB132" s="378"/>
      <c r="BC132" s="172"/>
      <c r="BD132" s="172"/>
      <c r="BE132" s="406"/>
      <c r="BF132" s="377"/>
      <c r="BG132" s="376"/>
      <c r="BH132" s="379"/>
      <c r="BI132" s="380">
        <f>AK132+AW135+AW138+AW140+AW143</f>
        <v>261500.88</v>
      </c>
      <c r="BJ132" s="407">
        <v>26910.26</v>
      </c>
      <c r="BK132" s="182">
        <f>19913.51+19913.51+19913.51+3029.81+19913.51+19913.51+19913.51+19913.51+19913.51+19913.51+19913.51+2597.11+40227.65+21791.74</f>
        <v>266781.40999999997</v>
      </c>
      <c r="BL132" s="183">
        <f>BJ132+BJ133+BJ135+BJ138+BJ140+BK132</f>
        <v>1007528.7</v>
      </c>
      <c r="BM132" s="184"/>
      <c r="BN132" s="185"/>
      <c r="BO132" s="185"/>
      <c r="BP132" s="185"/>
      <c r="BQ132" s="185"/>
      <c r="BR132" s="185"/>
      <c r="BS132" s="185"/>
      <c r="BT132" s="185"/>
      <c r="BU132" s="186"/>
      <c r="BV132" s="186"/>
      <c r="BW132" s="185"/>
      <c r="BX132" s="185"/>
      <c r="BY132" s="187"/>
      <c r="BZ132" s="391" t="s">
        <v>886</v>
      </c>
      <c r="CA132" s="188">
        <v>13704</v>
      </c>
      <c r="CB132" s="152" t="s">
        <v>765</v>
      </c>
      <c r="CC132" s="152">
        <v>705560</v>
      </c>
      <c r="CD132" s="152" t="s">
        <v>880</v>
      </c>
      <c r="CE132" s="281">
        <v>707240</v>
      </c>
    </row>
    <row r="133" spans="1:86" x14ac:dyDescent="0.25">
      <c r="A133" s="191"/>
      <c r="B133" s="192"/>
      <c r="C133" s="193"/>
      <c r="D133" s="193"/>
      <c r="E133" s="193"/>
      <c r="F133" s="194"/>
      <c r="G133" s="451"/>
      <c r="H133" s="230"/>
      <c r="I133" s="452"/>
      <c r="J133" s="453"/>
      <c r="K133" s="453"/>
      <c r="L133" s="230"/>
      <c r="M133" s="192"/>
      <c r="N133" s="193"/>
      <c r="O133" s="193"/>
      <c r="P133" s="436"/>
      <c r="Q133" s="286"/>
      <c r="R133" s="193"/>
      <c r="S133" s="193"/>
      <c r="T133" s="193"/>
      <c r="U133" s="193"/>
      <c r="V133" s="228"/>
      <c r="W133" s="228"/>
      <c r="X133" s="384"/>
      <c r="Y133" s="206"/>
      <c r="Z133" s="207"/>
      <c r="AA133" s="207"/>
      <c r="AB133" s="208"/>
      <c r="AC133" s="209"/>
      <c r="AD133" s="208"/>
      <c r="AE133" s="208"/>
      <c r="AF133" s="207"/>
      <c r="AG133" s="207"/>
      <c r="AH133" s="228"/>
      <c r="AI133" s="349"/>
      <c r="AJ133" s="349"/>
      <c r="AK133" s="211"/>
      <c r="AL133" s="212" t="s">
        <v>578</v>
      </c>
      <c r="AM133" s="213" t="s">
        <v>650</v>
      </c>
      <c r="AN133" s="213">
        <v>44188</v>
      </c>
      <c r="AO133" s="288" t="s">
        <v>614</v>
      </c>
      <c r="AP133" s="213" t="s">
        <v>672</v>
      </c>
      <c r="AQ133" s="213">
        <v>44197</v>
      </c>
      <c r="AR133" s="213">
        <v>44286</v>
      </c>
      <c r="AS133" s="289"/>
      <c r="AT133" s="289"/>
      <c r="AU133" s="213"/>
      <c r="AV133" s="213"/>
      <c r="AW133" s="411"/>
      <c r="AX133" s="412"/>
      <c r="AY133" s="289"/>
      <c r="AZ133" s="289"/>
      <c r="BA133" s="290"/>
      <c r="BB133" s="291"/>
      <c r="BC133" s="213"/>
      <c r="BD133" s="213"/>
      <c r="BE133" s="412"/>
      <c r="BF133" s="290"/>
      <c r="BG133" s="289"/>
      <c r="BH133" s="292"/>
      <c r="BI133" s="385"/>
      <c r="BJ133" s="413"/>
      <c r="BK133" s="225"/>
      <c r="BL133" s="226"/>
      <c r="BM133" s="227"/>
      <c r="BN133" s="228"/>
      <c r="BO133" s="228"/>
      <c r="BP133" s="228"/>
      <c r="BQ133" s="228"/>
      <c r="BR133" s="228"/>
      <c r="BS133" s="228"/>
      <c r="BT133" s="228"/>
      <c r="BU133" s="229"/>
      <c r="BV133" s="229"/>
      <c r="BW133" s="228"/>
      <c r="BX133" s="228"/>
      <c r="BY133" s="230"/>
      <c r="BZ133" s="392"/>
      <c r="CA133" s="193"/>
      <c r="CB133" s="193"/>
      <c r="CC133" s="193"/>
      <c r="CD133" s="193"/>
      <c r="CE133" s="287"/>
    </row>
    <row r="134" spans="1:86" x14ac:dyDescent="0.25">
      <c r="A134" s="191"/>
      <c r="B134" s="192"/>
      <c r="C134" s="193"/>
      <c r="D134" s="193"/>
      <c r="E134" s="193"/>
      <c r="F134" s="194"/>
      <c r="G134" s="451"/>
      <c r="H134" s="230"/>
      <c r="I134" s="452"/>
      <c r="J134" s="453"/>
      <c r="K134" s="453"/>
      <c r="L134" s="230"/>
      <c r="M134" s="192"/>
      <c r="N134" s="193"/>
      <c r="O134" s="193"/>
      <c r="P134" s="436"/>
      <c r="Q134" s="286"/>
      <c r="R134" s="193"/>
      <c r="S134" s="193"/>
      <c r="T134" s="193"/>
      <c r="U134" s="193"/>
      <c r="V134" s="228"/>
      <c r="W134" s="228"/>
      <c r="X134" s="384"/>
      <c r="Y134" s="206"/>
      <c r="Z134" s="207"/>
      <c r="AA134" s="207"/>
      <c r="AB134" s="208"/>
      <c r="AC134" s="209"/>
      <c r="AD134" s="208"/>
      <c r="AE134" s="208"/>
      <c r="AF134" s="207"/>
      <c r="AG134" s="207"/>
      <c r="AH134" s="228"/>
      <c r="AI134" s="349"/>
      <c r="AJ134" s="349"/>
      <c r="AK134" s="211"/>
      <c r="AL134" s="212" t="s">
        <v>578</v>
      </c>
      <c r="AM134" s="213" t="s">
        <v>581</v>
      </c>
      <c r="AN134" s="213">
        <v>44284</v>
      </c>
      <c r="AO134" s="288" t="s">
        <v>673</v>
      </c>
      <c r="AP134" s="213" t="s">
        <v>665</v>
      </c>
      <c r="AQ134" s="213">
        <v>44287</v>
      </c>
      <c r="AR134" s="213">
        <v>44377</v>
      </c>
      <c r="AS134" s="289"/>
      <c r="AT134" s="289"/>
      <c r="AU134" s="213"/>
      <c r="AV134" s="213"/>
      <c r="AW134" s="411"/>
      <c r="AX134" s="412"/>
      <c r="AY134" s="289"/>
      <c r="AZ134" s="289"/>
      <c r="BA134" s="290"/>
      <c r="BB134" s="291"/>
      <c r="BC134" s="213"/>
      <c r="BD134" s="213"/>
      <c r="BE134" s="412"/>
      <c r="BF134" s="290"/>
      <c r="BG134" s="289"/>
      <c r="BH134" s="292"/>
      <c r="BI134" s="385"/>
      <c r="BJ134" s="413"/>
      <c r="BK134" s="225"/>
      <c r="BL134" s="226"/>
      <c r="BM134" s="227"/>
      <c r="BN134" s="228"/>
      <c r="BO134" s="228"/>
      <c r="BP134" s="228"/>
      <c r="BQ134" s="228"/>
      <c r="BR134" s="228"/>
      <c r="BS134" s="228"/>
      <c r="BT134" s="228"/>
      <c r="BU134" s="229"/>
      <c r="BV134" s="229"/>
      <c r="BW134" s="228"/>
      <c r="BX134" s="228"/>
      <c r="BY134" s="230"/>
      <c r="BZ134" s="392"/>
      <c r="CA134" s="193"/>
      <c r="CB134" s="193"/>
      <c r="CC134" s="193"/>
      <c r="CD134" s="193"/>
      <c r="CE134" s="287"/>
    </row>
    <row r="135" spans="1:86" x14ac:dyDescent="0.25">
      <c r="A135" s="191"/>
      <c r="B135" s="192"/>
      <c r="C135" s="193"/>
      <c r="D135" s="193"/>
      <c r="E135" s="193"/>
      <c r="F135" s="194"/>
      <c r="G135" s="451"/>
      <c r="H135" s="230"/>
      <c r="I135" s="452"/>
      <c r="J135" s="453"/>
      <c r="K135" s="453"/>
      <c r="L135" s="230"/>
      <c r="M135" s="192"/>
      <c r="N135" s="193"/>
      <c r="O135" s="193"/>
      <c r="P135" s="436"/>
      <c r="Q135" s="286"/>
      <c r="R135" s="193"/>
      <c r="S135" s="193"/>
      <c r="T135" s="193"/>
      <c r="U135" s="193"/>
      <c r="V135" s="228"/>
      <c r="W135" s="228"/>
      <c r="X135" s="384"/>
      <c r="Y135" s="206"/>
      <c r="Z135" s="207"/>
      <c r="AA135" s="207"/>
      <c r="AB135" s="208"/>
      <c r="AC135" s="209"/>
      <c r="AD135" s="208"/>
      <c r="AE135" s="208"/>
      <c r="AF135" s="207"/>
      <c r="AG135" s="207"/>
      <c r="AH135" s="228"/>
      <c r="AI135" s="349"/>
      <c r="AJ135" s="349"/>
      <c r="AK135" s="211"/>
      <c r="AL135" s="212" t="s">
        <v>578</v>
      </c>
      <c r="AM135" s="213" t="s">
        <v>583</v>
      </c>
      <c r="AN135" s="213">
        <v>44369</v>
      </c>
      <c r="AO135" s="288" t="s">
        <v>674</v>
      </c>
      <c r="AP135" s="213" t="s">
        <v>610</v>
      </c>
      <c r="AQ135" s="213">
        <v>44378</v>
      </c>
      <c r="AR135" s="213">
        <v>44561</v>
      </c>
      <c r="AS135" s="289"/>
      <c r="AT135" s="289"/>
      <c r="AU135" s="213"/>
      <c r="AV135" s="213"/>
      <c r="AW135" s="411">
        <v>53338.05</v>
      </c>
      <c r="AX135" s="412">
        <v>0</v>
      </c>
      <c r="AY135" s="289"/>
      <c r="AZ135" s="289"/>
      <c r="BA135" s="290"/>
      <c r="BB135" s="291"/>
      <c r="BC135" s="213"/>
      <c r="BD135" s="213"/>
      <c r="BE135" s="412"/>
      <c r="BF135" s="290"/>
      <c r="BG135" s="289"/>
      <c r="BH135" s="292"/>
      <c r="BI135" s="385"/>
      <c r="BJ135" s="413">
        <v>227665.83</v>
      </c>
      <c r="BK135" s="225"/>
      <c r="BL135" s="226"/>
      <c r="BM135" s="227"/>
      <c r="BN135" s="228"/>
      <c r="BO135" s="228"/>
      <c r="BP135" s="228"/>
      <c r="BQ135" s="228"/>
      <c r="BR135" s="228"/>
      <c r="BS135" s="228"/>
      <c r="BT135" s="228"/>
      <c r="BU135" s="229"/>
      <c r="BV135" s="229"/>
      <c r="BW135" s="228"/>
      <c r="BX135" s="228"/>
      <c r="BY135" s="230"/>
      <c r="BZ135" s="392"/>
      <c r="CA135" s="193"/>
      <c r="CB135" s="193"/>
      <c r="CC135" s="193"/>
      <c r="CD135" s="193"/>
      <c r="CE135" s="287"/>
    </row>
    <row r="136" spans="1:86" x14ac:dyDescent="0.25">
      <c r="A136" s="191"/>
      <c r="B136" s="192"/>
      <c r="C136" s="193"/>
      <c r="D136" s="193"/>
      <c r="E136" s="193"/>
      <c r="F136" s="194"/>
      <c r="G136" s="451"/>
      <c r="H136" s="230"/>
      <c r="I136" s="452"/>
      <c r="J136" s="453"/>
      <c r="K136" s="453"/>
      <c r="L136" s="230"/>
      <c r="M136" s="192"/>
      <c r="N136" s="193"/>
      <c r="O136" s="193"/>
      <c r="P136" s="436"/>
      <c r="Q136" s="286"/>
      <c r="R136" s="193"/>
      <c r="S136" s="193"/>
      <c r="T136" s="193"/>
      <c r="U136" s="193"/>
      <c r="V136" s="228"/>
      <c r="W136" s="228"/>
      <c r="X136" s="384"/>
      <c r="Y136" s="206"/>
      <c r="Z136" s="207"/>
      <c r="AA136" s="207"/>
      <c r="AB136" s="208"/>
      <c r="AC136" s="209"/>
      <c r="AD136" s="208"/>
      <c r="AE136" s="208"/>
      <c r="AF136" s="207"/>
      <c r="AG136" s="207"/>
      <c r="AH136" s="228"/>
      <c r="AI136" s="349"/>
      <c r="AJ136" s="349"/>
      <c r="AK136" s="211"/>
      <c r="AL136" s="212" t="s">
        <v>578</v>
      </c>
      <c r="AM136" s="213" t="s">
        <v>585</v>
      </c>
      <c r="AN136" s="213">
        <v>44559</v>
      </c>
      <c r="AO136" s="288" t="s">
        <v>675</v>
      </c>
      <c r="AP136" s="213" t="s">
        <v>595</v>
      </c>
      <c r="AQ136" s="213">
        <v>44562</v>
      </c>
      <c r="AR136" s="213">
        <v>44742</v>
      </c>
      <c r="AS136" s="289"/>
      <c r="AT136" s="289"/>
      <c r="AU136" s="213"/>
      <c r="AV136" s="213"/>
      <c r="AW136" s="411"/>
      <c r="AX136" s="412"/>
      <c r="AY136" s="289"/>
      <c r="AZ136" s="289"/>
      <c r="BA136" s="290"/>
      <c r="BB136" s="291"/>
      <c r="BC136" s="213"/>
      <c r="BD136" s="213"/>
      <c r="BE136" s="412"/>
      <c r="BF136" s="290"/>
      <c r="BG136" s="289"/>
      <c r="BH136" s="292"/>
      <c r="BI136" s="385"/>
      <c r="BJ136" s="413"/>
      <c r="BK136" s="225"/>
      <c r="BL136" s="226"/>
      <c r="BM136" s="227"/>
      <c r="BN136" s="228"/>
      <c r="BO136" s="228"/>
      <c r="BP136" s="228"/>
      <c r="BQ136" s="228"/>
      <c r="BR136" s="228"/>
      <c r="BS136" s="228"/>
      <c r="BT136" s="228"/>
      <c r="BU136" s="229"/>
      <c r="BV136" s="229"/>
      <c r="BW136" s="228"/>
      <c r="BX136" s="228"/>
      <c r="BY136" s="230"/>
      <c r="BZ136" s="392"/>
      <c r="CA136" s="193"/>
      <c r="CB136" s="193"/>
      <c r="CC136" s="193"/>
      <c r="CD136" s="193"/>
      <c r="CE136" s="287"/>
    </row>
    <row r="137" spans="1:86" x14ac:dyDescent="0.25">
      <c r="A137" s="191"/>
      <c r="B137" s="192"/>
      <c r="C137" s="193"/>
      <c r="D137" s="193"/>
      <c r="E137" s="193"/>
      <c r="F137" s="194"/>
      <c r="G137" s="451"/>
      <c r="H137" s="230"/>
      <c r="I137" s="452"/>
      <c r="J137" s="453"/>
      <c r="K137" s="453"/>
      <c r="L137" s="230"/>
      <c r="M137" s="192"/>
      <c r="N137" s="193"/>
      <c r="O137" s="193"/>
      <c r="P137" s="436"/>
      <c r="Q137" s="286"/>
      <c r="R137" s="193"/>
      <c r="S137" s="193"/>
      <c r="T137" s="193"/>
      <c r="U137" s="193"/>
      <c r="V137" s="228"/>
      <c r="W137" s="228"/>
      <c r="X137" s="384"/>
      <c r="Y137" s="206"/>
      <c r="Z137" s="207"/>
      <c r="AA137" s="207"/>
      <c r="AB137" s="208"/>
      <c r="AC137" s="209"/>
      <c r="AD137" s="208"/>
      <c r="AE137" s="208"/>
      <c r="AF137" s="207"/>
      <c r="AG137" s="207"/>
      <c r="AH137" s="228"/>
      <c r="AI137" s="349"/>
      <c r="AJ137" s="349"/>
      <c r="AK137" s="211"/>
      <c r="AL137" s="212" t="s">
        <v>578</v>
      </c>
      <c r="AM137" s="213" t="s">
        <v>656</v>
      </c>
      <c r="AN137" s="213">
        <v>44739</v>
      </c>
      <c r="AO137" s="288" t="s">
        <v>676</v>
      </c>
      <c r="AP137" s="213" t="s">
        <v>611</v>
      </c>
      <c r="AQ137" s="213">
        <v>44743</v>
      </c>
      <c r="AR137" s="213">
        <v>44926</v>
      </c>
      <c r="AS137" s="289"/>
      <c r="AT137" s="289"/>
      <c r="AU137" s="213"/>
      <c r="AV137" s="213"/>
      <c r="AW137" s="411"/>
      <c r="AX137" s="412"/>
      <c r="AY137" s="289"/>
      <c r="AZ137" s="289"/>
      <c r="BA137" s="290"/>
      <c r="BB137" s="291"/>
      <c r="BC137" s="213"/>
      <c r="BD137" s="213"/>
      <c r="BE137" s="412"/>
      <c r="BF137" s="290"/>
      <c r="BG137" s="289"/>
      <c r="BH137" s="292"/>
      <c r="BI137" s="385"/>
      <c r="BJ137" s="413"/>
      <c r="BK137" s="225"/>
      <c r="BL137" s="226"/>
      <c r="BM137" s="227"/>
      <c r="BN137" s="228"/>
      <c r="BO137" s="228"/>
      <c r="BP137" s="228"/>
      <c r="BQ137" s="228"/>
      <c r="BR137" s="228"/>
      <c r="BS137" s="228"/>
      <c r="BT137" s="228"/>
      <c r="BU137" s="229"/>
      <c r="BV137" s="229"/>
      <c r="BW137" s="228"/>
      <c r="BX137" s="228"/>
      <c r="BY137" s="230"/>
      <c r="BZ137" s="392"/>
      <c r="CA137" s="193"/>
      <c r="CB137" s="193"/>
      <c r="CC137" s="193"/>
      <c r="CD137" s="193"/>
      <c r="CE137" s="287"/>
    </row>
    <row r="138" spans="1:86" x14ac:dyDescent="0.25">
      <c r="A138" s="191"/>
      <c r="B138" s="192"/>
      <c r="C138" s="193"/>
      <c r="D138" s="193"/>
      <c r="E138" s="193"/>
      <c r="F138" s="194"/>
      <c r="G138" s="451"/>
      <c r="H138" s="230"/>
      <c r="I138" s="452"/>
      <c r="J138" s="453"/>
      <c r="K138" s="453"/>
      <c r="L138" s="230"/>
      <c r="M138" s="192"/>
      <c r="N138" s="193"/>
      <c r="O138" s="193"/>
      <c r="P138" s="436"/>
      <c r="Q138" s="286"/>
      <c r="R138" s="193"/>
      <c r="S138" s="193"/>
      <c r="T138" s="193"/>
      <c r="U138" s="193"/>
      <c r="V138" s="228"/>
      <c r="W138" s="228"/>
      <c r="X138" s="384"/>
      <c r="Y138" s="206"/>
      <c r="Z138" s="207"/>
      <c r="AA138" s="207"/>
      <c r="AB138" s="208"/>
      <c r="AC138" s="209"/>
      <c r="AD138" s="208"/>
      <c r="AE138" s="208"/>
      <c r="AF138" s="207"/>
      <c r="AG138" s="207"/>
      <c r="AH138" s="228"/>
      <c r="AI138" s="349"/>
      <c r="AJ138" s="349"/>
      <c r="AK138" s="211"/>
      <c r="AL138" s="212" t="s">
        <v>578</v>
      </c>
      <c r="AM138" s="213" t="s">
        <v>659</v>
      </c>
      <c r="AN138" s="213">
        <v>44895</v>
      </c>
      <c r="AO138" s="288" t="s">
        <v>670</v>
      </c>
      <c r="AP138" s="213" t="s">
        <v>658</v>
      </c>
      <c r="AQ138" s="213">
        <v>44895</v>
      </c>
      <c r="AR138" s="213">
        <v>44926</v>
      </c>
      <c r="AS138" s="289"/>
      <c r="AT138" s="289"/>
      <c r="AU138" s="414">
        <v>5.0124099999999998E-2</v>
      </c>
      <c r="AV138" s="213"/>
      <c r="AW138" s="411">
        <f>11258.4+106676.1</f>
        <v>117934.5</v>
      </c>
      <c r="AX138" s="412">
        <v>0</v>
      </c>
      <c r="AY138" s="289"/>
      <c r="AZ138" s="289"/>
      <c r="BA138" s="290"/>
      <c r="BB138" s="291"/>
      <c r="BC138" s="213"/>
      <c r="BD138" s="213"/>
      <c r="BE138" s="412"/>
      <c r="BF138" s="290"/>
      <c r="BG138" s="289"/>
      <c r="BH138" s="292"/>
      <c r="BI138" s="385"/>
      <c r="BJ138" s="413">
        <v>237452.64</v>
      </c>
      <c r="BK138" s="225"/>
      <c r="BL138" s="226"/>
      <c r="BM138" s="227"/>
      <c r="BN138" s="228"/>
      <c r="BO138" s="228"/>
      <c r="BP138" s="228"/>
      <c r="BQ138" s="228"/>
      <c r="BR138" s="228"/>
      <c r="BS138" s="228"/>
      <c r="BT138" s="228"/>
      <c r="BU138" s="229"/>
      <c r="BV138" s="229"/>
      <c r="BW138" s="228"/>
      <c r="BX138" s="228"/>
      <c r="BY138" s="230"/>
      <c r="BZ138" s="392"/>
      <c r="CA138" s="193"/>
      <c r="CB138" s="193"/>
      <c r="CC138" s="193"/>
      <c r="CD138" s="193"/>
      <c r="CE138" s="287"/>
    </row>
    <row r="139" spans="1:86" x14ac:dyDescent="0.25">
      <c r="A139" s="191"/>
      <c r="B139" s="192"/>
      <c r="C139" s="193"/>
      <c r="D139" s="193"/>
      <c r="E139" s="193"/>
      <c r="F139" s="194"/>
      <c r="G139" s="451"/>
      <c r="H139" s="230"/>
      <c r="I139" s="452"/>
      <c r="J139" s="453"/>
      <c r="K139" s="453"/>
      <c r="L139" s="230"/>
      <c r="M139" s="192"/>
      <c r="N139" s="193"/>
      <c r="O139" s="193"/>
      <c r="P139" s="436"/>
      <c r="Q139" s="286"/>
      <c r="R139" s="193"/>
      <c r="S139" s="193"/>
      <c r="T139" s="193"/>
      <c r="U139" s="193"/>
      <c r="V139" s="228"/>
      <c r="W139" s="228"/>
      <c r="X139" s="384"/>
      <c r="Y139" s="206"/>
      <c r="Z139" s="207"/>
      <c r="AA139" s="207"/>
      <c r="AB139" s="208"/>
      <c r="AC139" s="209"/>
      <c r="AD139" s="208"/>
      <c r="AE139" s="208"/>
      <c r="AF139" s="207"/>
      <c r="AG139" s="207"/>
      <c r="AH139" s="228"/>
      <c r="AI139" s="349"/>
      <c r="AJ139" s="349"/>
      <c r="AK139" s="211"/>
      <c r="AL139" s="212" t="s">
        <v>578</v>
      </c>
      <c r="AM139" s="213" t="s">
        <v>661</v>
      </c>
      <c r="AN139" s="213">
        <v>45138</v>
      </c>
      <c r="AO139" s="288" t="s">
        <v>662</v>
      </c>
      <c r="AP139" s="285" t="s">
        <v>592</v>
      </c>
      <c r="AQ139" s="213">
        <v>44927</v>
      </c>
      <c r="AR139" s="213">
        <v>45291</v>
      </c>
      <c r="AS139" s="289"/>
      <c r="AT139" s="289"/>
      <c r="AU139" s="213"/>
      <c r="AV139" s="213"/>
      <c r="AW139" s="411"/>
      <c r="AX139" s="412"/>
      <c r="AY139" s="289"/>
      <c r="AZ139" s="289"/>
      <c r="BA139" s="290"/>
      <c r="BB139" s="291"/>
      <c r="BC139" s="213"/>
      <c r="BD139" s="213"/>
      <c r="BE139" s="412"/>
      <c r="BF139" s="290"/>
      <c r="BG139" s="289"/>
      <c r="BH139" s="292"/>
      <c r="BI139" s="385"/>
      <c r="BJ139" s="413"/>
      <c r="BK139" s="225"/>
      <c r="BL139" s="226"/>
      <c r="BM139" s="227"/>
      <c r="BN139" s="228"/>
      <c r="BO139" s="228"/>
      <c r="BP139" s="228"/>
      <c r="BQ139" s="228"/>
      <c r="BR139" s="228"/>
      <c r="BS139" s="228"/>
      <c r="BT139" s="228"/>
      <c r="BU139" s="229"/>
      <c r="BV139" s="229"/>
      <c r="BW139" s="228"/>
      <c r="BX139" s="228"/>
      <c r="BY139" s="230"/>
      <c r="BZ139" s="392"/>
      <c r="CA139" s="193"/>
      <c r="CB139" s="193"/>
      <c r="CC139" s="193"/>
      <c r="CD139" s="193"/>
      <c r="CE139" s="287"/>
    </row>
    <row r="140" spans="1:86" x14ac:dyDescent="0.25">
      <c r="A140" s="191"/>
      <c r="B140" s="192"/>
      <c r="C140" s="193"/>
      <c r="D140" s="193"/>
      <c r="E140" s="193"/>
      <c r="F140" s="194"/>
      <c r="G140" s="451"/>
      <c r="H140" s="230"/>
      <c r="I140" s="452"/>
      <c r="J140" s="453"/>
      <c r="K140" s="453"/>
      <c r="L140" s="230"/>
      <c r="M140" s="192"/>
      <c r="N140" s="193"/>
      <c r="O140" s="193"/>
      <c r="P140" s="436"/>
      <c r="Q140" s="286"/>
      <c r="R140" s="193"/>
      <c r="S140" s="193"/>
      <c r="T140" s="193"/>
      <c r="U140" s="193"/>
      <c r="V140" s="228"/>
      <c r="W140" s="228"/>
      <c r="X140" s="384"/>
      <c r="Y140" s="206"/>
      <c r="Z140" s="207"/>
      <c r="AA140" s="207"/>
      <c r="AB140" s="208"/>
      <c r="AC140" s="209"/>
      <c r="AD140" s="208"/>
      <c r="AE140" s="208"/>
      <c r="AF140" s="207"/>
      <c r="AG140" s="207"/>
      <c r="AH140" s="228"/>
      <c r="AI140" s="349"/>
      <c r="AJ140" s="349"/>
      <c r="AK140" s="211"/>
      <c r="AL140" s="212" t="s">
        <v>578</v>
      </c>
      <c r="AM140" s="213" t="s">
        <v>596</v>
      </c>
      <c r="AN140" s="213">
        <v>45138</v>
      </c>
      <c r="AO140" s="288" t="s">
        <v>662</v>
      </c>
      <c r="AP140" s="213" t="s">
        <v>658</v>
      </c>
      <c r="AQ140" s="213">
        <v>44593</v>
      </c>
      <c r="AR140" s="213">
        <v>45291</v>
      </c>
      <c r="AS140" s="289"/>
      <c r="AT140" s="289"/>
      <c r="AU140" s="414">
        <v>6.3895099999999996E-2</v>
      </c>
      <c r="AV140" s="213"/>
      <c r="AW140" s="411">
        <v>14351.52</v>
      </c>
      <c r="AX140" s="412">
        <v>0</v>
      </c>
      <c r="AY140" s="289"/>
      <c r="AZ140" s="289"/>
      <c r="BA140" s="290"/>
      <c r="BB140" s="291"/>
      <c r="BC140" s="213"/>
      <c r="BD140" s="213"/>
      <c r="BE140" s="412"/>
      <c r="BF140" s="290"/>
      <c r="BG140" s="289"/>
      <c r="BH140" s="292"/>
      <c r="BI140" s="385"/>
      <c r="BJ140" s="413">
        <v>248718.56</v>
      </c>
      <c r="BK140" s="225"/>
      <c r="BL140" s="226"/>
      <c r="BM140" s="227"/>
      <c r="BN140" s="228"/>
      <c r="BO140" s="228"/>
      <c r="BP140" s="228"/>
      <c r="BQ140" s="228"/>
      <c r="BR140" s="228"/>
      <c r="BS140" s="228"/>
      <c r="BT140" s="228"/>
      <c r="BU140" s="229"/>
      <c r="BV140" s="229"/>
      <c r="BW140" s="228"/>
      <c r="BX140" s="228"/>
      <c r="BY140" s="230"/>
      <c r="BZ140" s="392"/>
      <c r="CA140" s="193"/>
      <c r="CB140" s="193"/>
      <c r="CC140" s="193"/>
      <c r="CD140" s="193"/>
      <c r="CE140" s="287"/>
      <c r="CH140" s="6" t="s">
        <v>887</v>
      </c>
    </row>
    <row r="141" spans="1:86" x14ac:dyDescent="0.25">
      <c r="A141" s="191"/>
      <c r="B141" s="192"/>
      <c r="C141" s="193"/>
      <c r="D141" s="193"/>
      <c r="E141" s="193"/>
      <c r="F141" s="194"/>
      <c r="G141" s="451"/>
      <c r="H141" s="230"/>
      <c r="I141" s="452"/>
      <c r="J141" s="453"/>
      <c r="K141" s="453"/>
      <c r="L141" s="230"/>
      <c r="M141" s="192"/>
      <c r="N141" s="193"/>
      <c r="O141" s="193"/>
      <c r="P141" s="436"/>
      <c r="Q141" s="286"/>
      <c r="R141" s="193"/>
      <c r="S141" s="193"/>
      <c r="T141" s="193"/>
      <c r="U141" s="193"/>
      <c r="V141" s="228"/>
      <c r="W141" s="228"/>
      <c r="X141" s="384"/>
      <c r="Y141" s="206"/>
      <c r="Z141" s="207"/>
      <c r="AA141" s="207"/>
      <c r="AB141" s="208"/>
      <c r="AC141" s="209"/>
      <c r="AD141" s="208"/>
      <c r="AE141" s="208"/>
      <c r="AF141" s="207"/>
      <c r="AG141" s="207"/>
      <c r="AH141" s="228"/>
      <c r="AI141" s="349"/>
      <c r="AJ141" s="349"/>
      <c r="AK141" s="211"/>
      <c r="AL141" s="212" t="s">
        <v>578</v>
      </c>
      <c r="AM141" s="213" t="s">
        <v>597</v>
      </c>
      <c r="AN141" s="213">
        <v>45286</v>
      </c>
      <c r="AO141" s="288" t="s">
        <v>671</v>
      </c>
      <c r="AP141" s="285" t="s">
        <v>592</v>
      </c>
      <c r="AQ141" s="213">
        <v>45292</v>
      </c>
      <c r="AR141" s="213">
        <v>45657</v>
      </c>
      <c r="AS141" s="289"/>
      <c r="AT141" s="289"/>
      <c r="AU141" s="213"/>
      <c r="AV141" s="213"/>
      <c r="AW141" s="411"/>
      <c r="AX141" s="412"/>
      <c r="AY141" s="289"/>
      <c r="AZ141" s="289"/>
      <c r="BA141" s="290"/>
      <c r="BB141" s="291"/>
      <c r="BC141" s="213"/>
      <c r="BD141" s="213"/>
      <c r="BE141" s="412"/>
      <c r="BF141" s="290"/>
      <c r="BG141" s="289"/>
      <c r="BH141" s="292"/>
      <c r="BI141" s="385"/>
      <c r="BJ141" s="413"/>
      <c r="BK141" s="225"/>
      <c r="BL141" s="226"/>
      <c r="BM141" s="227"/>
      <c r="BN141" s="228"/>
      <c r="BO141" s="228"/>
      <c r="BP141" s="228"/>
      <c r="BQ141" s="228"/>
      <c r="BR141" s="228"/>
      <c r="BS141" s="228"/>
      <c r="BT141" s="228"/>
      <c r="BU141" s="229"/>
      <c r="BV141" s="229"/>
      <c r="BW141" s="228"/>
      <c r="BX141" s="228"/>
      <c r="BY141" s="230"/>
      <c r="BZ141" s="392"/>
      <c r="CA141" s="193"/>
      <c r="CB141" s="193"/>
      <c r="CC141" s="193"/>
      <c r="CD141" s="193"/>
      <c r="CE141" s="287"/>
    </row>
    <row r="142" spans="1:86" x14ac:dyDescent="0.25">
      <c r="A142" s="191"/>
      <c r="B142" s="192"/>
      <c r="C142" s="193"/>
      <c r="D142" s="193"/>
      <c r="E142" s="193"/>
      <c r="F142" s="194"/>
      <c r="G142" s="451"/>
      <c r="H142" s="230"/>
      <c r="I142" s="452"/>
      <c r="J142" s="453"/>
      <c r="K142" s="453"/>
      <c r="L142" s="230"/>
      <c r="M142" s="192"/>
      <c r="N142" s="193"/>
      <c r="O142" s="193"/>
      <c r="P142" s="436"/>
      <c r="Q142" s="286"/>
      <c r="R142" s="193"/>
      <c r="S142" s="193"/>
      <c r="T142" s="193"/>
      <c r="U142" s="193"/>
      <c r="V142" s="228"/>
      <c r="W142" s="228"/>
      <c r="X142" s="384"/>
      <c r="Y142" s="206"/>
      <c r="Z142" s="207"/>
      <c r="AA142" s="207"/>
      <c r="AB142" s="208"/>
      <c r="AC142" s="209"/>
      <c r="AD142" s="208"/>
      <c r="AE142" s="208"/>
      <c r="AF142" s="207"/>
      <c r="AG142" s="207"/>
      <c r="AH142" s="228"/>
      <c r="AI142" s="349"/>
      <c r="AJ142" s="349"/>
      <c r="AK142" s="211"/>
      <c r="AL142" s="212" t="s">
        <v>578</v>
      </c>
      <c r="AM142" s="213" t="s">
        <v>598</v>
      </c>
      <c r="AN142" s="213">
        <v>45610</v>
      </c>
      <c r="AO142" s="288" t="s">
        <v>968</v>
      </c>
      <c r="AP142" s="285" t="s">
        <v>592</v>
      </c>
      <c r="AQ142" s="213">
        <v>45658</v>
      </c>
      <c r="AR142" s="213">
        <v>45930</v>
      </c>
      <c r="AS142" s="289"/>
      <c r="AT142" s="289"/>
      <c r="AU142" s="213"/>
      <c r="AV142" s="213"/>
      <c r="AW142" s="411"/>
      <c r="AX142" s="412"/>
      <c r="AY142" s="289"/>
      <c r="AZ142" s="289"/>
      <c r="BA142" s="290"/>
      <c r="BB142" s="291"/>
      <c r="BC142" s="213"/>
      <c r="BD142" s="213"/>
      <c r="BE142" s="412"/>
      <c r="BF142" s="290"/>
      <c r="BG142" s="289"/>
      <c r="BH142" s="292"/>
      <c r="BI142" s="385"/>
      <c r="BJ142" s="413"/>
      <c r="BK142" s="225"/>
      <c r="BL142" s="226"/>
      <c r="BM142" s="227"/>
      <c r="BN142" s="228"/>
      <c r="BO142" s="228"/>
      <c r="BP142" s="228"/>
      <c r="BQ142" s="228"/>
      <c r="BR142" s="228"/>
      <c r="BS142" s="228"/>
      <c r="BT142" s="228"/>
      <c r="BU142" s="229"/>
      <c r="BV142" s="229"/>
      <c r="BW142" s="228"/>
      <c r="BX142" s="228"/>
      <c r="BY142" s="230"/>
      <c r="BZ142" s="392"/>
      <c r="CA142" s="193"/>
      <c r="CB142" s="193"/>
      <c r="CC142" s="193"/>
      <c r="CD142" s="193"/>
      <c r="CE142" s="287"/>
    </row>
    <row r="143" spans="1:86" x14ac:dyDescent="0.25">
      <c r="A143" s="191"/>
      <c r="B143" s="192"/>
      <c r="C143" s="193"/>
      <c r="D143" s="193"/>
      <c r="E143" s="193"/>
      <c r="F143" s="194"/>
      <c r="G143" s="451"/>
      <c r="H143" s="230"/>
      <c r="I143" s="452"/>
      <c r="J143" s="453"/>
      <c r="K143" s="453"/>
      <c r="L143" s="230"/>
      <c r="M143" s="192"/>
      <c r="N143" s="193"/>
      <c r="O143" s="193"/>
      <c r="P143" s="436"/>
      <c r="Q143" s="286"/>
      <c r="R143" s="193"/>
      <c r="S143" s="193"/>
      <c r="T143" s="193"/>
      <c r="U143" s="193"/>
      <c r="V143" s="228"/>
      <c r="W143" s="228"/>
      <c r="X143" s="384"/>
      <c r="Y143" s="206"/>
      <c r="Z143" s="207"/>
      <c r="AA143" s="207"/>
      <c r="AB143" s="208"/>
      <c r="AC143" s="209"/>
      <c r="AD143" s="208"/>
      <c r="AE143" s="208"/>
      <c r="AF143" s="207"/>
      <c r="AG143" s="207"/>
      <c r="AH143" s="228"/>
      <c r="AI143" s="349"/>
      <c r="AJ143" s="349"/>
      <c r="AK143" s="211"/>
      <c r="AL143" s="212" t="s">
        <v>578</v>
      </c>
      <c r="AM143" s="213" t="s">
        <v>599</v>
      </c>
      <c r="AN143" s="213">
        <v>45618</v>
      </c>
      <c r="AO143" s="288" t="s">
        <v>969</v>
      </c>
      <c r="AP143" s="213" t="s">
        <v>658</v>
      </c>
      <c r="AQ143" s="213">
        <v>45618</v>
      </c>
      <c r="AR143" s="213">
        <v>45930</v>
      </c>
      <c r="AS143" s="289"/>
      <c r="AT143" s="289"/>
      <c r="AU143" s="213"/>
      <c r="AV143" s="213"/>
      <c r="AW143" s="411">
        <v>22538.76</v>
      </c>
      <c r="AX143" s="412">
        <v>0</v>
      </c>
      <c r="AY143" s="289"/>
      <c r="AZ143" s="289"/>
      <c r="BA143" s="290"/>
      <c r="BB143" s="291"/>
      <c r="BC143" s="213"/>
      <c r="BD143" s="213"/>
      <c r="BE143" s="412"/>
      <c r="BF143" s="290"/>
      <c r="BG143" s="289"/>
      <c r="BH143" s="292"/>
      <c r="BI143" s="385"/>
      <c r="BJ143" s="413"/>
      <c r="BK143" s="225"/>
      <c r="BL143" s="226"/>
      <c r="BM143" s="227"/>
      <c r="BN143" s="228"/>
      <c r="BO143" s="228"/>
      <c r="BP143" s="228"/>
      <c r="BQ143" s="228"/>
      <c r="BR143" s="228"/>
      <c r="BS143" s="228"/>
      <c r="BT143" s="228"/>
      <c r="BU143" s="229"/>
      <c r="BV143" s="229"/>
      <c r="BW143" s="228"/>
      <c r="BX143" s="228"/>
      <c r="BY143" s="230"/>
      <c r="BZ143" s="392"/>
      <c r="CA143" s="193"/>
      <c r="CB143" s="193"/>
      <c r="CC143" s="193"/>
      <c r="CD143" s="193"/>
      <c r="CE143" s="287"/>
    </row>
    <row r="144" spans="1:86" ht="15.75" thickBot="1" x14ac:dyDescent="0.3">
      <c r="A144" s="234"/>
      <c r="B144" s="235"/>
      <c r="C144" s="236"/>
      <c r="D144" s="236"/>
      <c r="E144" s="236"/>
      <c r="F144" s="237"/>
      <c r="G144" s="454"/>
      <c r="H144" s="273"/>
      <c r="I144" s="455"/>
      <c r="J144" s="456"/>
      <c r="K144" s="456"/>
      <c r="L144" s="273"/>
      <c r="M144" s="242"/>
      <c r="N144" s="243"/>
      <c r="O144" s="243"/>
      <c r="P144" s="244"/>
      <c r="Q144" s="370"/>
      <c r="R144" s="236"/>
      <c r="S144" s="236"/>
      <c r="T144" s="236"/>
      <c r="U144" s="236"/>
      <c r="V144" s="271"/>
      <c r="W144" s="271"/>
      <c r="X144" s="389"/>
      <c r="Y144" s="249"/>
      <c r="Z144" s="250"/>
      <c r="AA144" s="250"/>
      <c r="AB144" s="251"/>
      <c r="AC144" s="252"/>
      <c r="AD144" s="251"/>
      <c r="AE144" s="251"/>
      <c r="AF144" s="250"/>
      <c r="AG144" s="250"/>
      <c r="AH144" s="271"/>
      <c r="AI144" s="369"/>
      <c r="AJ144" s="369"/>
      <c r="AK144" s="254"/>
      <c r="AL144" s="255"/>
      <c r="AM144" s="256"/>
      <c r="AN144" s="256"/>
      <c r="AO144" s="457"/>
      <c r="AP144" s="256"/>
      <c r="AQ144" s="256"/>
      <c r="AR144" s="256"/>
      <c r="AS144" s="362"/>
      <c r="AT144" s="362"/>
      <c r="AU144" s="256"/>
      <c r="AV144" s="256"/>
      <c r="AW144" s="260"/>
      <c r="AX144" s="261"/>
      <c r="AY144" s="362"/>
      <c r="AZ144" s="362"/>
      <c r="BA144" s="364"/>
      <c r="BB144" s="365"/>
      <c r="BC144" s="256"/>
      <c r="BD144" s="256"/>
      <c r="BE144" s="264"/>
      <c r="BF144" s="364"/>
      <c r="BG144" s="362"/>
      <c r="BH144" s="366"/>
      <c r="BI144" s="390"/>
      <c r="BJ144" s="267"/>
      <c r="BK144" s="268"/>
      <c r="BL144" s="269"/>
      <c r="BM144" s="270"/>
      <c r="BN144" s="271"/>
      <c r="BO144" s="271"/>
      <c r="BP144" s="271"/>
      <c r="BQ144" s="271"/>
      <c r="BR144" s="271"/>
      <c r="BS144" s="271"/>
      <c r="BT144" s="271"/>
      <c r="BU144" s="272"/>
      <c r="BV144" s="272"/>
      <c r="BW144" s="271"/>
      <c r="BX144" s="271"/>
      <c r="BY144" s="273"/>
      <c r="BZ144" s="395"/>
      <c r="CA144" s="236"/>
      <c r="CB144" s="236"/>
      <c r="CC144" s="236"/>
      <c r="CD144" s="236"/>
      <c r="CE144" s="371"/>
    </row>
    <row r="145" spans="1:83" x14ac:dyDescent="0.25">
      <c r="A145" s="150">
        <v>13</v>
      </c>
      <c r="B145" s="151" t="s">
        <v>389</v>
      </c>
      <c r="C145" s="152" t="s">
        <v>443</v>
      </c>
      <c r="D145" s="152" t="s">
        <v>479</v>
      </c>
      <c r="E145" s="152" t="s">
        <v>482</v>
      </c>
      <c r="F145" s="458" t="s">
        <v>907</v>
      </c>
      <c r="G145" s="154">
        <v>12424</v>
      </c>
      <c r="H145" s="372">
        <v>12630</v>
      </c>
      <c r="I145" s="373" t="s">
        <v>493</v>
      </c>
      <c r="J145" s="157" t="s">
        <v>494</v>
      </c>
      <c r="K145" s="157" t="s">
        <v>495</v>
      </c>
      <c r="L145" s="372">
        <v>12649</v>
      </c>
      <c r="M145" s="158"/>
      <c r="N145" s="159"/>
      <c r="O145" s="159"/>
      <c r="P145" s="160"/>
      <c r="Q145" s="161" t="s">
        <v>493</v>
      </c>
      <c r="R145" s="159" t="s">
        <v>494</v>
      </c>
      <c r="S145" s="159" t="s">
        <v>495</v>
      </c>
      <c r="T145" s="159" t="s">
        <v>720</v>
      </c>
      <c r="U145" s="162" t="s">
        <v>906</v>
      </c>
      <c r="V145" s="459">
        <v>12894</v>
      </c>
      <c r="W145" s="163" t="s">
        <v>907</v>
      </c>
      <c r="X145" s="375">
        <v>410597.4</v>
      </c>
      <c r="Y145" s="151" t="s">
        <v>211</v>
      </c>
      <c r="Z145" s="166" t="s">
        <v>212</v>
      </c>
      <c r="AA145" s="460" t="s">
        <v>213</v>
      </c>
      <c r="AB145" s="167">
        <v>44104</v>
      </c>
      <c r="AC145" s="168">
        <v>12894</v>
      </c>
      <c r="AD145" s="167">
        <v>44104</v>
      </c>
      <c r="AE145" s="167">
        <v>44469</v>
      </c>
      <c r="AF145" s="431" t="s">
        <v>557</v>
      </c>
      <c r="AG145" s="166" t="s">
        <v>568</v>
      </c>
      <c r="AH145" s="185"/>
      <c r="AI145" s="340"/>
      <c r="AJ145" s="340"/>
      <c r="AK145" s="170">
        <v>410597.4</v>
      </c>
      <c r="AL145" s="171"/>
      <c r="AM145" s="278"/>
      <c r="AN145" s="278"/>
      <c r="AO145" s="278"/>
      <c r="AP145" s="278"/>
      <c r="AQ145" s="278"/>
      <c r="AR145" s="278"/>
      <c r="AS145" s="376"/>
      <c r="AT145" s="376"/>
      <c r="AU145" s="278"/>
      <c r="AV145" s="278"/>
      <c r="AW145" s="175"/>
      <c r="AX145" s="176"/>
      <c r="AY145" s="376"/>
      <c r="AZ145" s="376"/>
      <c r="BA145" s="377"/>
      <c r="BB145" s="378"/>
      <c r="BC145" s="173"/>
      <c r="BD145" s="173"/>
      <c r="BE145" s="176"/>
      <c r="BF145" s="377"/>
      <c r="BG145" s="376"/>
      <c r="BH145" s="379"/>
      <c r="BI145" s="380">
        <f>AK145+AW147</f>
        <v>513246.75</v>
      </c>
      <c r="BJ145" s="181">
        <v>6006.2</v>
      </c>
      <c r="BK145" s="182">
        <f>23752.06+23752.06+23752.06+23752.06+23752.06+23752.06+23752.06+23752.06+23752.06</f>
        <v>213768.54</v>
      </c>
      <c r="BL145" s="183">
        <f>SUM(BJ145+BJ146+BJ147+BJ148+BJ149+BK145)</f>
        <v>924788.87000000011</v>
      </c>
      <c r="BM145" s="184"/>
      <c r="BN145" s="185"/>
      <c r="BO145" s="185"/>
      <c r="BP145" s="185"/>
      <c r="BQ145" s="185"/>
      <c r="BR145" s="185"/>
      <c r="BS145" s="185"/>
      <c r="BT145" s="185"/>
      <c r="BU145" s="186"/>
      <c r="BV145" s="186"/>
      <c r="BW145" s="185"/>
      <c r="BX145" s="185"/>
      <c r="BY145" s="187"/>
      <c r="BZ145" s="391" t="s">
        <v>878</v>
      </c>
      <c r="CA145" s="188">
        <v>12975</v>
      </c>
      <c r="CB145" s="152" t="s">
        <v>851</v>
      </c>
      <c r="CC145" s="341">
        <v>712933</v>
      </c>
      <c r="CD145" s="341" t="s">
        <v>830</v>
      </c>
      <c r="CE145" s="281" t="s">
        <v>873</v>
      </c>
    </row>
    <row r="146" spans="1:83" x14ac:dyDescent="0.25">
      <c r="A146" s="191"/>
      <c r="B146" s="192"/>
      <c r="C146" s="193"/>
      <c r="D146" s="193"/>
      <c r="E146" s="193"/>
      <c r="F146" s="461"/>
      <c r="G146" s="195"/>
      <c r="H146" s="230"/>
      <c r="I146" s="382"/>
      <c r="J146" s="198"/>
      <c r="K146" s="198"/>
      <c r="L146" s="230"/>
      <c r="M146" s="199"/>
      <c r="N146" s="200"/>
      <c r="O146" s="200"/>
      <c r="P146" s="201"/>
      <c r="Q146" s="202"/>
      <c r="R146" s="200"/>
      <c r="S146" s="200"/>
      <c r="T146" s="200"/>
      <c r="U146" s="203"/>
      <c r="V146" s="228"/>
      <c r="W146" s="204"/>
      <c r="X146" s="384"/>
      <c r="Y146" s="192"/>
      <c r="Z146" s="207"/>
      <c r="AA146" s="462"/>
      <c r="AB146" s="208"/>
      <c r="AC146" s="209"/>
      <c r="AD146" s="208"/>
      <c r="AE146" s="208"/>
      <c r="AF146" s="437"/>
      <c r="AG146" s="207"/>
      <c r="AH146" s="228"/>
      <c r="AI146" s="349"/>
      <c r="AJ146" s="349"/>
      <c r="AK146" s="211"/>
      <c r="AL146" s="212" t="s">
        <v>578</v>
      </c>
      <c r="AM146" s="213" t="s">
        <v>650</v>
      </c>
      <c r="AN146" s="213">
        <v>44468</v>
      </c>
      <c r="AO146" s="284">
        <v>13138</v>
      </c>
      <c r="AP146" s="285" t="s">
        <v>677</v>
      </c>
      <c r="AQ146" s="213">
        <v>44470</v>
      </c>
      <c r="AR146" s="213">
        <v>44835</v>
      </c>
      <c r="AS146" s="289"/>
      <c r="AT146" s="289"/>
      <c r="AU146" s="285"/>
      <c r="AV146" s="285"/>
      <c r="AW146" s="218"/>
      <c r="AX146" s="219"/>
      <c r="AY146" s="289"/>
      <c r="AZ146" s="289"/>
      <c r="BA146" s="290"/>
      <c r="BB146" s="291"/>
      <c r="BC146" s="217"/>
      <c r="BD146" s="217"/>
      <c r="BE146" s="219"/>
      <c r="BF146" s="290"/>
      <c r="BG146" s="289"/>
      <c r="BH146" s="292"/>
      <c r="BI146" s="385"/>
      <c r="BJ146" s="224">
        <f>109852.02+83069.91</f>
        <v>192921.93</v>
      </c>
      <c r="BK146" s="225"/>
      <c r="BL146" s="226"/>
      <c r="BM146" s="227"/>
      <c r="BN146" s="228"/>
      <c r="BO146" s="228"/>
      <c r="BP146" s="228"/>
      <c r="BQ146" s="228"/>
      <c r="BR146" s="228"/>
      <c r="BS146" s="228"/>
      <c r="BT146" s="228"/>
      <c r="BU146" s="229"/>
      <c r="BV146" s="229"/>
      <c r="BW146" s="228"/>
      <c r="BX146" s="228"/>
      <c r="BY146" s="230"/>
      <c r="BZ146" s="392"/>
      <c r="CA146" s="193"/>
      <c r="CB146" s="193"/>
      <c r="CC146" s="286"/>
      <c r="CD146" s="286"/>
      <c r="CE146" s="287"/>
    </row>
    <row r="147" spans="1:83" x14ac:dyDescent="0.25">
      <c r="A147" s="191"/>
      <c r="B147" s="192"/>
      <c r="C147" s="193"/>
      <c r="D147" s="193"/>
      <c r="E147" s="193"/>
      <c r="F147" s="461"/>
      <c r="G147" s="195"/>
      <c r="H147" s="230"/>
      <c r="I147" s="382"/>
      <c r="J147" s="198"/>
      <c r="K147" s="198"/>
      <c r="L147" s="230"/>
      <c r="M147" s="199"/>
      <c r="N147" s="200"/>
      <c r="O147" s="200"/>
      <c r="P147" s="201"/>
      <c r="Q147" s="202"/>
      <c r="R147" s="200"/>
      <c r="S147" s="200"/>
      <c r="T147" s="200"/>
      <c r="U147" s="203"/>
      <c r="V147" s="228"/>
      <c r="W147" s="204"/>
      <c r="X147" s="384"/>
      <c r="Y147" s="192"/>
      <c r="Z147" s="207"/>
      <c r="AA147" s="462"/>
      <c r="AB147" s="208"/>
      <c r="AC147" s="209"/>
      <c r="AD147" s="208"/>
      <c r="AE147" s="208"/>
      <c r="AF147" s="437"/>
      <c r="AG147" s="207"/>
      <c r="AH147" s="228"/>
      <c r="AI147" s="349"/>
      <c r="AJ147" s="349"/>
      <c r="AK147" s="211"/>
      <c r="AL147" s="212" t="s">
        <v>578</v>
      </c>
      <c r="AM147" s="213" t="s">
        <v>581</v>
      </c>
      <c r="AN147" s="213">
        <v>44732</v>
      </c>
      <c r="AO147" s="284">
        <v>13312</v>
      </c>
      <c r="AP147" s="285" t="s">
        <v>678</v>
      </c>
      <c r="AQ147" s="213">
        <v>44470</v>
      </c>
      <c r="AR147" s="213">
        <v>44835</v>
      </c>
      <c r="AS147" s="289"/>
      <c r="AT147" s="289"/>
      <c r="AU147" s="415">
        <v>0.25</v>
      </c>
      <c r="AV147" s="285"/>
      <c r="AW147" s="218">
        <v>102649.35</v>
      </c>
      <c r="AX147" s="219">
        <v>0</v>
      </c>
      <c r="AY147" s="289"/>
      <c r="AZ147" s="289"/>
      <c r="BA147" s="290"/>
      <c r="BB147" s="291"/>
      <c r="BC147" s="217"/>
      <c r="BD147" s="217"/>
      <c r="BE147" s="219"/>
      <c r="BF147" s="290"/>
      <c r="BG147" s="289"/>
      <c r="BH147" s="292"/>
      <c r="BI147" s="385"/>
      <c r="BJ147" s="224">
        <v>150725.35999999999</v>
      </c>
      <c r="BK147" s="225"/>
      <c r="BL147" s="226"/>
      <c r="BM147" s="227"/>
      <c r="BN147" s="228"/>
      <c r="BO147" s="228"/>
      <c r="BP147" s="228"/>
      <c r="BQ147" s="228"/>
      <c r="BR147" s="228"/>
      <c r="BS147" s="228"/>
      <c r="BT147" s="228"/>
      <c r="BU147" s="229"/>
      <c r="BV147" s="229"/>
      <c r="BW147" s="228"/>
      <c r="BX147" s="228"/>
      <c r="BY147" s="230"/>
      <c r="BZ147" s="392"/>
      <c r="CA147" s="193"/>
      <c r="CB147" s="193"/>
      <c r="CC147" s="286"/>
      <c r="CD147" s="286"/>
      <c r="CE147" s="287"/>
    </row>
    <row r="148" spans="1:83" x14ac:dyDescent="0.25">
      <c r="A148" s="191"/>
      <c r="B148" s="192"/>
      <c r="C148" s="193"/>
      <c r="D148" s="193"/>
      <c r="E148" s="193"/>
      <c r="F148" s="461"/>
      <c r="G148" s="195"/>
      <c r="H148" s="230"/>
      <c r="I148" s="382"/>
      <c r="J148" s="198"/>
      <c r="K148" s="198"/>
      <c r="L148" s="230"/>
      <c r="M148" s="199"/>
      <c r="N148" s="200"/>
      <c r="O148" s="200"/>
      <c r="P148" s="201"/>
      <c r="Q148" s="202"/>
      <c r="R148" s="200"/>
      <c r="S148" s="200"/>
      <c r="T148" s="200"/>
      <c r="U148" s="203"/>
      <c r="V148" s="228"/>
      <c r="W148" s="204"/>
      <c r="X148" s="384"/>
      <c r="Y148" s="192"/>
      <c r="Z148" s="207"/>
      <c r="AA148" s="462"/>
      <c r="AB148" s="208"/>
      <c r="AC148" s="209"/>
      <c r="AD148" s="208"/>
      <c r="AE148" s="208"/>
      <c r="AF148" s="437"/>
      <c r="AG148" s="207"/>
      <c r="AH148" s="228"/>
      <c r="AI148" s="349"/>
      <c r="AJ148" s="349"/>
      <c r="AK148" s="211"/>
      <c r="AL148" s="212" t="s">
        <v>578</v>
      </c>
      <c r="AM148" s="213" t="s">
        <v>583</v>
      </c>
      <c r="AN148" s="213">
        <v>44806</v>
      </c>
      <c r="AO148" s="284">
        <v>13366</v>
      </c>
      <c r="AP148" s="285" t="s">
        <v>679</v>
      </c>
      <c r="AQ148" s="213">
        <v>44835</v>
      </c>
      <c r="AR148" s="213">
        <v>45199</v>
      </c>
      <c r="AS148" s="289"/>
      <c r="AT148" s="289"/>
      <c r="AU148" s="285"/>
      <c r="AV148" s="285"/>
      <c r="AW148" s="218"/>
      <c r="AX148" s="219"/>
      <c r="AY148" s="289"/>
      <c r="AZ148" s="289"/>
      <c r="BA148" s="290"/>
      <c r="BB148" s="291"/>
      <c r="BC148" s="217"/>
      <c r="BD148" s="217"/>
      <c r="BE148" s="219"/>
      <c r="BF148" s="290"/>
      <c r="BG148" s="289"/>
      <c r="BH148" s="292"/>
      <c r="BI148" s="385"/>
      <c r="BJ148" s="224">
        <v>88220.56</v>
      </c>
      <c r="BK148" s="225"/>
      <c r="BL148" s="226"/>
      <c r="BM148" s="227"/>
      <c r="BN148" s="228"/>
      <c r="BO148" s="228"/>
      <c r="BP148" s="228"/>
      <c r="BQ148" s="228"/>
      <c r="BR148" s="228"/>
      <c r="BS148" s="228"/>
      <c r="BT148" s="228"/>
      <c r="BU148" s="229"/>
      <c r="BV148" s="229"/>
      <c r="BW148" s="228"/>
      <c r="BX148" s="228"/>
      <c r="BY148" s="230"/>
      <c r="BZ148" s="392"/>
      <c r="CA148" s="193"/>
      <c r="CB148" s="193"/>
      <c r="CC148" s="286"/>
      <c r="CD148" s="286"/>
      <c r="CE148" s="287"/>
    </row>
    <row r="149" spans="1:83" x14ac:dyDescent="0.25">
      <c r="A149" s="191"/>
      <c r="B149" s="192"/>
      <c r="C149" s="193"/>
      <c r="D149" s="193"/>
      <c r="E149" s="193"/>
      <c r="F149" s="461"/>
      <c r="G149" s="195"/>
      <c r="H149" s="230"/>
      <c r="I149" s="382"/>
      <c r="J149" s="198"/>
      <c r="K149" s="198"/>
      <c r="L149" s="230"/>
      <c r="M149" s="199"/>
      <c r="N149" s="200"/>
      <c r="O149" s="200"/>
      <c r="P149" s="201"/>
      <c r="Q149" s="202"/>
      <c r="R149" s="200"/>
      <c r="S149" s="200"/>
      <c r="T149" s="200"/>
      <c r="U149" s="203"/>
      <c r="V149" s="228"/>
      <c r="W149" s="204"/>
      <c r="X149" s="384"/>
      <c r="Y149" s="192"/>
      <c r="Z149" s="207"/>
      <c r="AA149" s="462"/>
      <c r="AB149" s="208"/>
      <c r="AC149" s="209"/>
      <c r="AD149" s="208"/>
      <c r="AE149" s="208"/>
      <c r="AF149" s="437"/>
      <c r="AG149" s="207"/>
      <c r="AH149" s="228"/>
      <c r="AI149" s="349"/>
      <c r="AJ149" s="349"/>
      <c r="AK149" s="211"/>
      <c r="AL149" s="212" t="s">
        <v>578</v>
      </c>
      <c r="AM149" s="213" t="s">
        <v>585</v>
      </c>
      <c r="AN149" s="213">
        <v>45201</v>
      </c>
      <c r="AO149" s="284">
        <v>13629</v>
      </c>
      <c r="AP149" s="285" t="s">
        <v>680</v>
      </c>
      <c r="AQ149" s="213">
        <v>45199</v>
      </c>
      <c r="AR149" s="213">
        <v>45566</v>
      </c>
      <c r="AS149" s="289"/>
      <c r="AT149" s="289"/>
      <c r="AU149" s="285"/>
      <c r="AV149" s="285"/>
      <c r="AW149" s="218"/>
      <c r="AX149" s="219"/>
      <c r="AY149" s="289"/>
      <c r="AZ149" s="289"/>
      <c r="BA149" s="290"/>
      <c r="BB149" s="291"/>
      <c r="BC149" s="217"/>
      <c r="BD149" s="217"/>
      <c r="BE149" s="219"/>
      <c r="BF149" s="290"/>
      <c r="BG149" s="289"/>
      <c r="BH149" s="292"/>
      <c r="BI149" s="385"/>
      <c r="BJ149" s="224">
        <v>273146.28000000003</v>
      </c>
      <c r="BK149" s="225"/>
      <c r="BL149" s="226"/>
      <c r="BM149" s="227"/>
      <c r="BN149" s="228"/>
      <c r="BO149" s="228"/>
      <c r="BP149" s="228"/>
      <c r="BQ149" s="228"/>
      <c r="BR149" s="228"/>
      <c r="BS149" s="228"/>
      <c r="BT149" s="228"/>
      <c r="BU149" s="229"/>
      <c r="BV149" s="229"/>
      <c r="BW149" s="228"/>
      <c r="BX149" s="228"/>
      <c r="BY149" s="230"/>
      <c r="BZ149" s="392"/>
      <c r="CA149" s="193"/>
      <c r="CB149" s="193"/>
      <c r="CC149" s="286"/>
      <c r="CD149" s="286"/>
      <c r="CE149" s="287"/>
    </row>
    <row r="150" spans="1:83" x14ac:dyDescent="0.25">
      <c r="A150" s="191"/>
      <c r="B150" s="192"/>
      <c r="C150" s="193"/>
      <c r="D150" s="193"/>
      <c r="E150" s="193"/>
      <c r="F150" s="461"/>
      <c r="G150" s="195"/>
      <c r="H150" s="230"/>
      <c r="I150" s="382"/>
      <c r="J150" s="198"/>
      <c r="K150" s="198"/>
      <c r="L150" s="230"/>
      <c r="M150" s="199"/>
      <c r="N150" s="200"/>
      <c r="O150" s="200"/>
      <c r="P150" s="201"/>
      <c r="Q150" s="202"/>
      <c r="R150" s="200"/>
      <c r="S150" s="200"/>
      <c r="T150" s="200"/>
      <c r="U150" s="203"/>
      <c r="V150" s="228"/>
      <c r="W150" s="204"/>
      <c r="X150" s="384"/>
      <c r="Y150" s="192"/>
      <c r="Z150" s="207"/>
      <c r="AA150" s="462"/>
      <c r="AB150" s="208"/>
      <c r="AC150" s="209"/>
      <c r="AD150" s="208"/>
      <c r="AE150" s="208"/>
      <c r="AF150" s="437"/>
      <c r="AG150" s="207"/>
      <c r="AH150" s="228"/>
      <c r="AI150" s="349"/>
      <c r="AJ150" s="349"/>
      <c r="AK150" s="211"/>
      <c r="AL150" s="212"/>
      <c r="AM150" s="285"/>
      <c r="AN150" s="213"/>
      <c r="AO150" s="284"/>
      <c r="AP150" s="285"/>
      <c r="AQ150" s="213"/>
      <c r="AR150" s="213"/>
      <c r="AS150" s="289"/>
      <c r="AT150" s="289"/>
      <c r="AU150" s="285"/>
      <c r="AV150" s="285"/>
      <c r="AW150" s="218"/>
      <c r="AX150" s="219"/>
      <c r="AY150" s="289"/>
      <c r="AZ150" s="289"/>
      <c r="BA150" s="290"/>
      <c r="BB150" s="291"/>
      <c r="BC150" s="217"/>
      <c r="BD150" s="217"/>
      <c r="BE150" s="219"/>
      <c r="BF150" s="290"/>
      <c r="BG150" s="289"/>
      <c r="BH150" s="292"/>
      <c r="BI150" s="385"/>
      <c r="BJ150" s="224"/>
      <c r="BK150" s="225"/>
      <c r="BL150" s="226"/>
      <c r="BM150" s="227"/>
      <c r="BN150" s="228"/>
      <c r="BO150" s="228"/>
      <c r="BP150" s="228"/>
      <c r="BQ150" s="228"/>
      <c r="BR150" s="228"/>
      <c r="BS150" s="228"/>
      <c r="BT150" s="228"/>
      <c r="BU150" s="229"/>
      <c r="BV150" s="229"/>
      <c r="BW150" s="228"/>
      <c r="BX150" s="228"/>
      <c r="BY150" s="230"/>
      <c r="BZ150" s="392"/>
      <c r="CA150" s="193"/>
      <c r="CB150" s="193"/>
      <c r="CC150" s="286"/>
      <c r="CD150" s="286"/>
      <c r="CE150" s="287"/>
    </row>
    <row r="151" spans="1:83" x14ac:dyDescent="0.25">
      <c r="A151" s="191"/>
      <c r="B151" s="192"/>
      <c r="C151" s="193"/>
      <c r="D151" s="193"/>
      <c r="E151" s="193"/>
      <c r="F151" s="461"/>
      <c r="G151" s="195"/>
      <c r="H151" s="230"/>
      <c r="I151" s="382"/>
      <c r="J151" s="198"/>
      <c r="K151" s="198"/>
      <c r="L151" s="230"/>
      <c r="M151" s="199"/>
      <c r="N151" s="200"/>
      <c r="O151" s="200"/>
      <c r="P151" s="201"/>
      <c r="Q151" s="202"/>
      <c r="R151" s="200"/>
      <c r="S151" s="200"/>
      <c r="T151" s="200"/>
      <c r="U151" s="203"/>
      <c r="V151" s="228"/>
      <c r="W151" s="204"/>
      <c r="X151" s="384"/>
      <c r="Y151" s="192"/>
      <c r="Z151" s="207"/>
      <c r="AA151" s="462"/>
      <c r="AB151" s="208"/>
      <c r="AC151" s="209"/>
      <c r="AD151" s="208"/>
      <c r="AE151" s="208"/>
      <c r="AF151" s="437"/>
      <c r="AG151" s="207"/>
      <c r="AH151" s="228"/>
      <c r="AI151" s="349"/>
      <c r="AJ151" s="349"/>
      <c r="AK151" s="211"/>
      <c r="AL151" s="212"/>
      <c r="AM151" s="285"/>
      <c r="AN151" s="213"/>
      <c r="AO151" s="284"/>
      <c r="AP151" s="285"/>
      <c r="AQ151" s="213"/>
      <c r="AR151" s="213"/>
      <c r="AS151" s="289"/>
      <c r="AT151" s="289"/>
      <c r="AU151" s="285"/>
      <c r="AV151" s="285"/>
      <c r="AW151" s="218"/>
      <c r="AX151" s="219"/>
      <c r="AY151" s="289"/>
      <c r="AZ151" s="289"/>
      <c r="BA151" s="290"/>
      <c r="BB151" s="291"/>
      <c r="BC151" s="217"/>
      <c r="BD151" s="217"/>
      <c r="BE151" s="219"/>
      <c r="BF151" s="290"/>
      <c r="BG151" s="289"/>
      <c r="BH151" s="292"/>
      <c r="BI151" s="385"/>
      <c r="BJ151" s="224"/>
      <c r="BK151" s="225"/>
      <c r="BL151" s="226"/>
      <c r="BM151" s="227"/>
      <c r="BN151" s="228"/>
      <c r="BO151" s="228"/>
      <c r="BP151" s="228"/>
      <c r="BQ151" s="228"/>
      <c r="BR151" s="228"/>
      <c r="BS151" s="228"/>
      <c r="BT151" s="228"/>
      <c r="BU151" s="229"/>
      <c r="BV151" s="229"/>
      <c r="BW151" s="228"/>
      <c r="BX151" s="228"/>
      <c r="BY151" s="230"/>
      <c r="BZ151" s="392"/>
      <c r="CA151" s="193"/>
      <c r="CB151" s="193"/>
      <c r="CC151" s="286"/>
      <c r="CD151" s="286"/>
      <c r="CE151" s="287"/>
    </row>
    <row r="152" spans="1:83" ht="15.75" thickBot="1" x14ac:dyDescent="0.3">
      <c r="A152" s="300"/>
      <c r="B152" s="301"/>
      <c r="C152" s="302"/>
      <c r="D152" s="302"/>
      <c r="E152" s="302"/>
      <c r="F152" s="463"/>
      <c r="G152" s="304"/>
      <c r="H152" s="230"/>
      <c r="I152" s="464"/>
      <c r="J152" s="307"/>
      <c r="K152" s="307"/>
      <c r="L152" s="230"/>
      <c r="M152" s="301"/>
      <c r="N152" s="302"/>
      <c r="O152" s="302"/>
      <c r="P152" s="465"/>
      <c r="Q152" s="311"/>
      <c r="R152" s="309"/>
      <c r="S152" s="309"/>
      <c r="T152" s="309"/>
      <c r="U152" s="312"/>
      <c r="V152" s="228"/>
      <c r="W152" s="204"/>
      <c r="X152" s="384"/>
      <c r="Y152" s="301"/>
      <c r="Z152" s="314"/>
      <c r="AA152" s="466"/>
      <c r="AB152" s="315"/>
      <c r="AC152" s="316"/>
      <c r="AD152" s="315"/>
      <c r="AE152" s="315"/>
      <c r="AF152" s="467"/>
      <c r="AG152" s="314"/>
      <c r="AH152" s="228"/>
      <c r="AI152" s="349"/>
      <c r="AJ152" s="349"/>
      <c r="AK152" s="317"/>
      <c r="AL152" s="318"/>
      <c r="AM152" s="421"/>
      <c r="AN152" s="321"/>
      <c r="AO152" s="468"/>
      <c r="AP152" s="421"/>
      <c r="AQ152" s="321"/>
      <c r="AR152" s="321"/>
      <c r="AS152" s="422"/>
      <c r="AT152" s="422"/>
      <c r="AU152" s="321"/>
      <c r="AV152" s="321"/>
      <c r="AW152" s="322"/>
      <c r="AX152" s="323"/>
      <c r="AY152" s="422"/>
      <c r="AZ152" s="422"/>
      <c r="BA152" s="423"/>
      <c r="BB152" s="424"/>
      <c r="BC152" s="321"/>
      <c r="BD152" s="321"/>
      <c r="BE152" s="326"/>
      <c r="BF152" s="423"/>
      <c r="BG152" s="422"/>
      <c r="BH152" s="425"/>
      <c r="BI152" s="390"/>
      <c r="BJ152" s="328"/>
      <c r="BK152" s="225"/>
      <c r="BL152" s="329"/>
      <c r="BM152" s="227"/>
      <c r="BN152" s="228"/>
      <c r="BO152" s="228"/>
      <c r="BP152" s="228"/>
      <c r="BQ152" s="228"/>
      <c r="BR152" s="228"/>
      <c r="BS152" s="228"/>
      <c r="BT152" s="228"/>
      <c r="BU152" s="229"/>
      <c r="BV152" s="229"/>
      <c r="BW152" s="228"/>
      <c r="BX152" s="228"/>
      <c r="BY152" s="230"/>
      <c r="BZ152" s="426"/>
      <c r="CA152" s="302"/>
      <c r="CB152" s="302"/>
      <c r="CC152" s="330"/>
      <c r="CD152" s="330"/>
      <c r="CE152" s="331"/>
    </row>
    <row r="153" spans="1:83" x14ac:dyDescent="0.25">
      <c r="A153" s="150">
        <v>14</v>
      </c>
      <c r="B153" s="151" t="s">
        <v>390</v>
      </c>
      <c r="C153" s="152" t="s">
        <v>440</v>
      </c>
      <c r="D153" s="152" t="s">
        <v>478</v>
      </c>
      <c r="E153" s="152" t="s">
        <v>482</v>
      </c>
      <c r="F153" s="153" t="s">
        <v>337</v>
      </c>
      <c r="G153" s="154">
        <v>12653</v>
      </c>
      <c r="H153" s="372">
        <v>12726</v>
      </c>
      <c r="I153" s="277" t="s">
        <v>196</v>
      </c>
      <c r="J153" s="157">
        <v>43857</v>
      </c>
      <c r="K153" s="157">
        <v>44223</v>
      </c>
      <c r="L153" s="187"/>
      <c r="M153" s="151"/>
      <c r="N153" s="152"/>
      <c r="O153" s="152"/>
      <c r="P153" s="430"/>
      <c r="Q153" s="341"/>
      <c r="R153" s="152"/>
      <c r="S153" s="152"/>
      <c r="T153" s="152"/>
      <c r="U153" s="152"/>
      <c r="V153" s="185"/>
      <c r="W153" s="185"/>
      <c r="X153" s="375"/>
      <c r="Y153" s="165" t="s">
        <v>214</v>
      </c>
      <c r="Z153" s="166" t="s">
        <v>200</v>
      </c>
      <c r="AA153" s="166" t="s">
        <v>201</v>
      </c>
      <c r="AB153" s="167">
        <v>44162</v>
      </c>
      <c r="AC153" s="168">
        <v>12939</v>
      </c>
      <c r="AD153" s="167">
        <v>44166</v>
      </c>
      <c r="AE153" s="167">
        <v>44530</v>
      </c>
      <c r="AF153" s="166" t="s">
        <v>558</v>
      </c>
      <c r="AG153" s="166" t="s">
        <v>567</v>
      </c>
      <c r="AH153" s="185"/>
      <c r="AI153" s="340"/>
      <c r="AJ153" s="340"/>
      <c r="AK153" s="170">
        <v>45440.639999999999</v>
      </c>
      <c r="AL153" s="171"/>
      <c r="AM153" s="172"/>
      <c r="AN153" s="172"/>
      <c r="AO153" s="433"/>
      <c r="AP153" s="172"/>
      <c r="AQ153" s="172"/>
      <c r="AR153" s="172"/>
      <c r="AS153" s="376"/>
      <c r="AT153" s="376"/>
      <c r="AU153" s="172"/>
      <c r="AV153" s="172"/>
      <c r="AW153" s="405"/>
      <c r="AX153" s="406"/>
      <c r="AY153" s="376"/>
      <c r="AZ153" s="376"/>
      <c r="BA153" s="377"/>
      <c r="BB153" s="378"/>
      <c r="BC153" s="172"/>
      <c r="BD153" s="172"/>
      <c r="BE153" s="406"/>
      <c r="BF153" s="377"/>
      <c r="BG153" s="376"/>
      <c r="BH153" s="379"/>
      <c r="BI153" s="380">
        <f>AK153+AW155+AW157+AW160</f>
        <v>54190.32</v>
      </c>
      <c r="BJ153" s="407">
        <v>56264.39</v>
      </c>
      <c r="BK153" s="182">
        <f>4194.38+4194.38+4194.38+817.45+1437.26+4194.38+4194.38+4194.38+4194.38+4194.38+4194.38+4194.38+747.82+1916.4+4515.86+4515.86</f>
        <v>55894.45</v>
      </c>
      <c r="BL153" s="183">
        <f>BJ153+BJ154+BJ157+BK153</f>
        <v>233538.34000000003</v>
      </c>
      <c r="BM153" s="184"/>
      <c r="BN153" s="185"/>
      <c r="BO153" s="185"/>
      <c r="BP153" s="185"/>
      <c r="BQ153" s="185"/>
      <c r="BR153" s="185"/>
      <c r="BS153" s="185"/>
      <c r="BT153" s="185"/>
      <c r="BU153" s="186"/>
      <c r="BV153" s="186"/>
      <c r="BW153" s="185"/>
      <c r="BX153" s="185"/>
      <c r="BY153" s="187"/>
      <c r="BZ153" s="391" t="s">
        <v>888</v>
      </c>
      <c r="CA153" s="188">
        <v>13104</v>
      </c>
      <c r="CB153" s="152" t="s">
        <v>776</v>
      </c>
      <c r="CC153" s="152">
        <v>713045</v>
      </c>
      <c r="CD153" s="152" t="s">
        <v>809</v>
      </c>
      <c r="CE153" s="281">
        <v>702158</v>
      </c>
    </row>
    <row r="154" spans="1:83" x14ac:dyDescent="0.25">
      <c r="A154" s="191"/>
      <c r="B154" s="192"/>
      <c r="C154" s="193"/>
      <c r="D154" s="193"/>
      <c r="E154" s="193"/>
      <c r="F154" s="194"/>
      <c r="G154" s="195"/>
      <c r="H154" s="230"/>
      <c r="I154" s="283"/>
      <c r="J154" s="198"/>
      <c r="K154" s="198"/>
      <c r="L154" s="230"/>
      <c r="M154" s="192"/>
      <c r="N154" s="193"/>
      <c r="O154" s="193"/>
      <c r="P154" s="436"/>
      <c r="Q154" s="286"/>
      <c r="R154" s="193"/>
      <c r="S154" s="193"/>
      <c r="T154" s="193"/>
      <c r="U154" s="193"/>
      <c r="V154" s="228"/>
      <c r="W154" s="228"/>
      <c r="X154" s="384"/>
      <c r="Y154" s="206"/>
      <c r="Z154" s="207"/>
      <c r="AA154" s="207"/>
      <c r="AB154" s="208"/>
      <c r="AC154" s="209"/>
      <c r="AD154" s="208"/>
      <c r="AE154" s="208"/>
      <c r="AF154" s="207"/>
      <c r="AG154" s="207"/>
      <c r="AH154" s="228"/>
      <c r="AI154" s="349"/>
      <c r="AJ154" s="349"/>
      <c r="AK154" s="211"/>
      <c r="AL154" s="212" t="s">
        <v>578</v>
      </c>
      <c r="AM154" s="213" t="s">
        <v>650</v>
      </c>
      <c r="AN154" s="213">
        <v>44490</v>
      </c>
      <c r="AO154" s="288" t="s">
        <v>654</v>
      </c>
      <c r="AP154" s="213" t="s">
        <v>681</v>
      </c>
      <c r="AQ154" s="213">
        <v>44897</v>
      </c>
      <c r="AR154" s="213">
        <v>45262</v>
      </c>
      <c r="AS154" s="289"/>
      <c r="AT154" s="289"/>
      <c r="AU154" s="213"/>
      <c r="AV154" s="213"/>
      <c r="AW154" s="411"/>
      <c r="AX154" s="412"/>
      <c r="AY154" s="289"/>
      <c r="AZ154" s="289"/>
      <c r="BA154" s="290"/>
      <c r="BB154" s="291"/>
      <c r="BC154" s="213"/>
      <c r="BD154" s="213"/>
      <c r="BE154" s="412"/>
      <c r="BF154" s="290"/>
      <c r="BG154" s="289"/>
      <c r="BH154" s="292"/>
      <c r="BI154" s="385"/>
      <c r="BJ154" s="413">
        <v>57513.46</v>
      </c>
      <c r="BK154" s="225"/>
      <c r="BL154" s="226"/>
      <c r="BM154" s="227"/>
      <c r="BN154" s="228"/>
      <c r="BO154" s="228"/>
      <c r="BP154" s="228"/>
      <c r="BQ154" s="228"/>
      <c r="BR154" s="228"/>
      <c r="BS154" s="228"/>
      <c r="BT154" s="228"/>
      <c r="BU154" s="229"/>
      <c r="BV154" s="229"/>
      <c r="BW154" s="228"/>
      <c r="BX154" s="228"/>
      <c r="BY154" s="230"/>
      <c r="BZ154" s="392"/>
      <c r="CA154" s="193"/>
      <c r="CB154" s="193"/>
      <c r="CC154" s="193"/>
      <c r="CD154" s="193"/>
      <c r="CE154" s="287"/>
    </row>
    <row r="155" spans="1:83" x14ac:dyDescent="0.25">
      <c r="A155" s="191"/>
      <c r="B155" s="192"/>
      <c r="C155" s="193"/>
      <c r="D155" s="193"/>
      <c r="E155" s="193"/>
      <c r="F155" s="194"/>
      <c r="G155" s="195"/>
      <c r="H155" s="230"/>
      <c r="I155" s="283"/>
      <c r="J155" s="198"/>
      <c r="K155" s="198"/>
      <c r="L155" s="230"/>
      <c r="M155" s="192"/>
      <c r="N155" s="193"/>
      <c r="O155" s="193"/>
      <c r="P155" s="436"/>
      <c r="Q155" s="286"/>
      <c r="R155" s="193"/>
      <c r="S155" s="193"/>
      <c r="T155" s="193"/>
      <c r="U155" s="193"/>
      <c r="V155" s="228"/>
      <c r="W155" s="228"/>
      <c r="X155" s="384"/>
      <c r="Y155" s="206"/>
      <c r="Z155" s="207"/>
      <c r="AA155" s="207"/>
      <c r="AB155" s="208"/>
      <c r="AC155" s="209"/>
      <c r="AD155" s="208"/>
      <c r="AE155" s="208"/>
      <c r="AF155" s="207"/>
      <c r="AG155" s="207"/>
      <c r="AH155" s="228"/>
      <c r="AI155" s="349"/>
      <c r="AJ155" s="349"/>
      <c r="AK155" s="211"/>
      <c r="AL155" s="212" t="s">
        <v>578</v>
      </c>
      <c r="AM155" s="213" t="s">
        <v>581</v>
      </c>
      <c r="AN155" s="213">
        <v>44925</v>
      </c>
      <c r="AO155" s="288" t="s">
        <v>670</v>
      </c>
      <c r="AP155" s="213" t="s">
        <v>682</v>
      </c>
      <c r="AQ155" s="213">
        <v>44895</v>
      </c>
      <c r="AR155" s="213">
        <v>44897</v>
      </c>
      <c r="AS155" s="289"/>
      <c r="AT155" s="289"/>
      <c r="AU155" s="414">
        <v>6.05563E-2</v>
      </c>
      <c r="AV155" s="213"/>
      <c r="AW155" s="411">
        <v>2751.72</v>
      </c>
      <c r="AX155" s="412">
        <v>0</v>
      </c>
      <c r="AY155" s="289"/>
      <c r="AZ155" s="289"/>
      <c r="BA155" s="290"/>
      <c r="BB155" s="291"/>
      <c r="BC155" s="213"/>
      <c r="BD155" s="213"/>
      <c r="BE155" s="412"/>
      <c r="BF155" s="290"/>
      <c r="BG155" s="289"/>
      <c r="BH155" s="292"/>
      <c r="BI155" s="385"/>
      <c r="BJ155" s="413"/>
      <c r="BK155" s="225"/>
      <c r="BL155" s="226"/>
      <c r="BM155" s="227"/>
      <c r="BN155" s="228"/>
      <c r="BO155" s="228"/>
      <c r="BP155" s="228"/>
      <c r="BQ155" s="228"/>
      <c r="BR155" s="228"/>
      <c r="BS155" s="228"/>
      <c r="BT155" s="228"/>
      <c r="BU155" s="229"/>
      <c r="BV155" s="229"/>
      <c r="BW155" s="228"/>
      <c r="BX155" s="228"/>
      <c r="BY155" s="230"/>
      <c r="BZ155" s="392"/>
      <c r="CA155" s="193"/>
      <c r="CB155" s="193"/>
      <c r="CC155" s="193"/>
      <c r="CD155" s="193"/>
      <c r="CE155" s="287"/>
    </row>
    <row r="156" spans="1:83" x14ac:dyDescent="0.25">
      <c r="A156" s="191"/>
      <c r="B156" s="192"/>
      <c r="C156" s="193"/>
      <c r="D156" s="193"/>
      <c r="E156" s="193"/>
      <c r="F156" s="194"/>
      <c r="G156" s="195"/>
      <c r="H156" s="230"/>
      <c r="I156" s="283"/>
      <c r="J156" s="198"/>
      <c r="K156" s="198"/>
      <c r="L156" s="230"/>
      <c r="M156" s="192"/>
      <c r="N156" s="193"/>
      <c r="O156" s="193"/>
      <c r="P156" s="436"/>
      <c r="Q156" s="286"/>
      <c r="R156" s="193"/>
      <c r="S156" s="193"/>
      <c r="T156" s="193"/>
      <c r="U156" s="193"/>
      <c r="V156" s="228"/>
      <c r="W156" s="228"/>
      <c r="X156" s="384"/>
      <c r="Y156" s="206"/>
      <c r="Z156" s="207"/>
      <c r="AA156" s="207"/>
      <c r="AB156" s="208"/>
      <c r="AC156" s="209"/>
      <c r="AD156" s="208"/>
      <c r="AE156" s="208"/>
      <c r="AF156" s="207"/>
      <c r="AG156" s="207"/>
      <c r="AH156" s="228"/>
      <c r="AI156" s="349"/>
      <c r="AJ156" s="349"/>
      <c r="AK156" s="211"/>
      <c r="AL156" s="212" t="s">
        <v>578</v>
      </c>
      <c r="AM156" s="213" t="s">
        <v>583</v>
      </c>
      <c r="AN156" s="213">
        <v>44897</v>
      </c>
      <c r="AO156" s="288" t="s">
        <v>683</v>
      </c>
      <c r="AP156" s="213" t="s">
        <v>684</v>
      </c>
      <c r="AQ156" s="213">
        <v>44897</v>
      </c>
      <c r="AR156" s="213">
        <v>45262</v>
      </c>
      <c r="AS156" s="289"/>
      <c r="AT156" s="289"/>
      <c r="AU156" s="213"/>
      <c r="AV156" s="213"/>
      <c r="AW156" s="411"/>
      <c r="AX156" s="412"/>
      <c r="AY156" s="289"/>
      <c r="AZ156" s="289"/>
      <c r="BA156" s="290"/>
      <c r="BB156" s="291"/>
      <c r="BC156" s="213"/>
      <c r="BD156" s="213"/>
      <c r="BE156" s="412"/>
      <c r="BF156" s="290"/>
      <c r="BG156" s="289"/>
      <c r="BH156" s="292"/>
      <c r="BI156" s="385"/>
      <c r="BJ156" s="413"/>
      <c r="BK156" s="225"/>
      <c r="BL156" s="226"/>
      <c r="BM156" s="227"/>
      <c r="BN156" s="228"/>
      <c r="BO156" s="228"/>
      <c r="BP156" s="228"/>
      <c r="BQ156" s="228"/>
      <c r="BR156" s="228"/>
      <c r="BS156" s="228"/>
      <c r="BT156" s="228"/>
      <c r="BU156" s="229"/>
      <c r="BV156" s="229"/>
      <c r="BW156" s="228"/>
      <c r="BX156" s="228"/>
      <c r="BY156" s="230"/>
      <c r="BZ156" s="392"/>
      <c r="CA156" s="193"/>
      <c r="CB156" s="193"/>
      <c r="CC156" s="193"/>
      <c r="CD156" s="193"/>
      <c r="CE156" s="287"/>
    </row>
    <row r="157" spans="1:83" x14ac:dyDescent="0.25">
      <c r="A157" s="191"/>
      <c r="B157" s="192"/>
      <c r="C157" s="193"/>
      <c r="D157" s="193"/>
      <c r="E157" s="193"/>
      <c r="F157" s="194"/>
      <c r="G157" s="195"/>
      <c r="H157" s="230"/>
      <c r="I157" s="283"/>
      <c r="J157" s="198"/>
      <c r="K157" s="198"/>
      <c r="L157" s="230"/>
      <c r="M157" s="192"/>
      <c r="N157" s="193"/>
      <c r="O157" s="193"/>
      <c r="P157" s="436"/>
      <c r="Q157" s="286"/>
      <c r="R157" s="193"/>
      <c r="S157" s="193"/>
      <c r="T157" s="193"/>
      <c r="U157" s="193"/>
      <c r="V157" s="228"/>
      <c r="W157" s="228"/>
      <c r="X157" s="384"/>
      <c r="Y157" s="206"/>
      <c r="Z157" s="207"/>
      <c r="AA157" s="207"/>
      <c r="AB157" s="208"/>
      <c r="AC157" s="209"/>
      <c r="AD157" s="208"/>
      <c r="AE157" s="208"/>
      <c r="AF157" s="207"/>
      <c r="AG157" s="207"/>
      <c r="AH157" s="228"/>
      <c r="AI157" s="349"/>
      <c r="AJ157" s="349"/>
      <c r="AK157" s="211"/>
      <c r="AL157" s="212" t="s">
        <v>578</v>
      </c>
      <c r="AM157" s="213" t="s">
        <v>585</v>
      </c>
      <c r="AN157" s="213">
        <v>45138</v>
      </c>
      <c r="AO157" s="288" t="s">
        <v>662</v>
      </c>
      <c r="AP157" s="217" t="s">
        <v>682</v>
      </c>
      <c r="AQ157" s="213">
        <v>44562</v>
      </c>
      <c r="AR157" s="213">
        <v>45262</v>
      </c>
      <c r="AS157" s="289"/>
      <c r="AT157" s="289"/>
      <c r="AU157" s="414">
        <v>4.2521089999999997E-2</v>
      </c>
      <c r="AV157" s="213"/>
      <c r="AW157" s="411">
        <v>2140.1999999999998</v>
      </c>
      <c r="AX157" s="412">
        <v>0</v>
      </c>
      <c r="AY157" s="289"/>
      <c r="AZ157" s="289"/>
      <c r="BA157" s="290"/>
      <c r="BB157" s="291"/>
      <c r="BC157" s="213"/>
      <c r="BD157" s="213"/>
      <c r="BE157" s="412"/>
      <c r="BF157" s="290"/>
      <c r="BG157" s="289"/>
      <c r="BH157" s="292"/>
      <c r="BI157" s="385"/>
      <c r="BJ157" s="413">
        <v>63866.04</v>
      </c>
      <c r="BK157" s="225"/>
      <c r="BL157" s="226"/>
      <c r="BM157" s="227"/>
      <c r="BN157" s="228"/>
      <c r="BO157" s="228"/>
      <c r="BP157" s="228"/>
      <c r="BQ157" s="228"/>
      <c r="BR157" s="228"/>
      <c r="BS157" s="228"/>
      <c r="BT157" s="228"/>
      <c r="BU157" s="229"/>
      <c r="BV157" s="229"/>
      <c r="BW157" s="228"/>
      <c r="BX157" s="228"/>
      <c r="BY157" s="230"/>
      <c r="BZ157" s="392"/>
      <c r="CA157" s="193"/>
      <c r="CB157" s="193"/>
      <c r="CC157" s="193"/>
      <c r="CD157" s="193"/>
      <c r="CE157" s="287"/>
    </row>
    <row r="158" spans="1:83" x14ac:dyDescent="0.25">
      <c r="A158" s="191"/>
      <c r="B158" s="192"/>
      <c r="C158" s="193"/>
      <c r="D158" s="193"/>
      <c r="E158" s="193"/>
      <c r="F158" s="194"/>
      <c r="G158" s="195"/>
      <c r="H158" s="230"/>
      <c r="I158" s="283"/>
      <c r="J158" s="198"/>
      <c r="K158" s="198"/>
      <c r="L158" s="230"/>
      <c r="M158" s="192"/>
      <c r="N158" s="193"/>
      <c r="O158" s="193"/>
      <c r="P158" s="436"/>
      <c r="Q158" s="286"/>
      <c r="R158" s="193"/>
      <c r="S158" s="193"/>
      <c r="T158" s="193"/>
      <c r="U158" s="193"/>
      <c r="V158" s="228"/>
      <c r="W158" s="228"/>
      <c r="X158" s="384"/>
      <c r="Y158" s="206"/>
      <c r="Z158" s="207"/>
      <c r="AA158" s="207"/>
      <c r="AB158" s="208"/>
      <c r="AC158" s="209"/>
      <c r="AD158" s="208"/>
      <c r="AE158" s="208"/>
      <c r="AF158" s="207"/>
      <c r="AG158" s="207"/>
      <c r="AH158" s="228"/>
      <c r="AI158" s="349"/>
      <c r="AJ158" s="349"/>
      <c r="AK158" s="211"/>
      <c r="AL158" s="212" t="s">
        <v>578</v>
      </c>
      <c r="AM158" s="213" t="s">
        <v>656</v>
      </c>
      <c r="AN158" s="213">
        <v>45261</v>
      </c>
      <c r="AO158" s="288" t="s">
        <v>685</v>
      </c>
      <c r="AP158" s="213" t="s">
        <v>686</v>
      </c>
      <c r="AQ158" s="213">
        <v>45263</v>
      </c>
      <c r="AR158" s="213">
        <v>45628</v>
      </c>
      <c r="AS158" s="289"/>
      <c r="AT158" s="289"/>
      <c r="AU158" s="213"/>
      <c r="AV158" s="213"/>
      <c r="AW158" s="411"/>
      <c r="AX158" s="412"/>
      <c r="AY158" s="289"/>
      <c r="AZ158" s="289"/>
      <c r="BA158" s="290"/>
      <c r="BB158" s="291"/>
      <c r="BC158" s="213"/>
      <c r="BD158" s="213"/>
      <c r="BE158" s="412"/>
      <c r="BF158" s="290"/>
      <c r="BG158" s="289"/>
      <c r="BH158" s="292"/>
      <c r="BI158" s="385"/>
      <c r="BJ158" s="413"/>
      <c r="BK158" s="225"/>
      <c r="BL158" s="226"/>
      <c r="BM158" s="227"/>
      <c r="BN158" s="228"/>
      <c r="BO158" s="228"/>
      <c r="BP158" s="228"/>
      <c r="BQ158" s="228"/>
      <c r="BR158" s="228"/>
      <c r="BS158" s="228"/>
      <c r="BT158" s="228"/>
      <c r="BU158" s="229"/>
      <c r="BV158" s="229"/>
      <c r="BW158" s="228"/>
      <c r="BX158" s="228"/>
      <c r="BY158" s="230"/>
      <c r="BZ158" s="392"/>
      <c r="CA158" s="193"/>
      <c r="CB158" s="193"/>
      <c r="CC158" s="193"/>
      <c r="CD158" s="193"/>
      <c r="CE158" s="287"/>
    </row>
    <row r="159" spans="1:83" x14ac:dyDescent="0.25">
      <c r="A159" s="191"/>
      <c r="B159" s="192"/>
      <c r="C159" s="193"/>
      <c r="D159" s="193"/>
      <c r="E159" s="193"/>
      <c r="F159" s="194"/>
      <c r="G159" s="195"/>
      <c r="H159" s="230"/>
      <c r="I159" s="283"/>
      <c r="J159" s="198"/>
      <c r="K159" s="198"/>
      <c r="L159" s="230"/>
      <c r="M159" s="192"/>
      <c r="N159" s="193"/>
      <c r="O159" s="193"/>
      <c r="P159" s="436"/>
      <c r="Q159" s="286"/>
      <c r="R159" s="193"/>
      <c r="S159" s="193"/>
      <c r="T159" s="193"/>
      <c r="U159" s="193"/>
      <c r="V159" s="228"/>
      <c r="W159" s="228"/>
      <c r="X159" s="384"/>
      <c r="Y159" s="206"/>
      <c r="Z159" s="207"/>
      <c r="AA159" s="207"/>
      <c r="AB159" s="208"/>
      <c r="AC159" s="209"/>
      <c r="AD159" s="208"/>
      <c r="AE159" s="208"/>
      <c r="AF159" s="207"/>
      <c r="AG159" s="207"/>
      <c r="AH159" s="228"/>
      <c r="AI159" s="349"/>
      <c r="AJ159" s="349"/>
      <c r="AK159" s="211"/>
      <c r="AL159" s="212" t="s">
        <v>578</v>
      </c>
      <c r="AM159" s="213" t="s">
        <v>659</v>
      </c>
      <c r="AN159" s="213">
        <v>45610</v>
      </c>
      <c r="AO159" s="288" t="s">
        <v>968</v>
      </c>
      <c r="AP159" s="285" t="s">
        <v>592</v>
      </c>
      <c r="AQ159" s="213">
        <v>45629</v>
      </c>
      <c r="AR159" s="213">
        <v>45991</v>
      </c>
      <c r="AS159" s="289"/>
      <c r="AT159" s="289"/>
      <c r="AU159" s="213"/>
      <c r="AV159" s="213"/>
      <c r="AW159" s="411"/>
      <c r="AX159" s="412"/>
      <c r="AY159" s="289"/>
      <c r="AZ159" s="289"/>
      <c r="BA159" s="290"/>
      <c r="BB159" s="291"/>
      <c r="BC159" s="213"/>
      <c r="BD159" s="213"/>
      <c r="BE159" s="412"/>
      <c r="BF159" s="290"/>
      <c r="BG159" s="289"/>
      <c r="BH159" s="292"/>
      <c r="BI159" s="385"/>
      <c r="BJ159" s="413"/>
      <c r="BK159" s="225"/>
      <c r="BL159" s="226"/>
      <c r="BM159" s="227"/>
      <c r="BN159" s="228"/>
      <c r="BO159" s="228"/>
      <c r="BP159" s="228"/>
      <c r="BQ159" s="228"/>
      <c r="BR159" s="228"/>
      <c r="BS159" s="228"/>
      <c r="BT159" s="228"/>
      <c r="BU159" s="229"/>
      <c r="BV159" s="229"/>
      <c r="BW159" s="228"/>
      <c r="BX159" s="228"/>
      <c r="BY159" s="230"/>
      <c r="BZ159" s="392"/>
      <c r="CA159" s="193"/>
      <c r="CB159" s="193"/>
      <c r="CC159" s="193"/>
      <c r="CD159" s="193"/>
      <c r="CE159" s="287"/>
    </row>
    <row r="160" spans="1:83" x14ac:dyDescent="0.25">
      <c r="A160" s="191"/>
      <c r="B160" s="192"/>
      <c r="C160" s="193"/>
      <c r="D160" s="193"/>
      <c r="E160" s="193"/>
      <c r="F160" s="194"/>
      <c r="G160" s="195"/>
      <c r="H160" s="230"/>
      <c r="I160" s="283"/>
      <c r="J160" s="198"/>
      <c r="K160" s="198"/>
      <c r="L160" s="230"/>
      <c r="M160" s="192"/>
      <c r="N160" s="193"/>
      <c r="O160" s="193"/>
      <c r="P160" s="436"/>
      <c r="Q160" s="286"/>
      <c r="R160" s="193"/>
      <c r="S160" s="193"/>
      <c r="T160" s="193"/>
      <c r="U160" s="193"/>
      <c r="V160" s="228"/>
      <c r="W160" s="228"/>
      <c r="X160" s="384"/>
      <c r="Y160" s="206"/>
      <c r="Z160" s="207"/>
      <c r="AA160" s="207"/>
      <c r="AB160" s="208"/>
      <c r="AC160" s="209"/>
      <c r="AD160" s="208"/>
      <c r="AE160" s="208"/>
      <c r="AF160" s="207"/>
      <c r="AG160" s="207"/>
      <c r="AH160" s="228"/>
      <c r="AI160" s="349"/>
      <c r="AJ160" s="349"/>
      <c r="AK160" s="211"/>
      <c r="AL160" s="212" t="s">
        <v>578</v>
      </c>
      <c r="AM160" s="213" t="s">
        <v>661</v>
      </c>
      <c r="AN160" s="213">
        <v>45622</v>
      </c>
      <c r="AO160" s="288" t="s">
        <v>969</v>
      </c>
      <c r="AP160" s="217" t="s">
        <v>682</v>
      </c>
      <c r="AQ160" s="213">
        <v>45629</v>
      </c>
      <c r="AR160" s="213">
        <v>45991</v>
      </c>
      <c r="AS160" s="289"/>
      <c r="AT160" s="289"/>
      <c r="AU160" s="213"/>
      <c r="AV160" s="213"/>
      <c r="AW160" s="411">
        <v>3857.76</v>
      </c>
      <c r="AX160" s="412">
        <v>0</v>
      </c>
      <c r="AY160" s="289"/>
      <c r="AZ160" s="289"/>
      <c r="BA160" s="290"/>
      <c r="BB160" s="291"/>
      <c r="BC160" s="213"/>
      <c r="BD160" s="213"/>
      <c r="BE160" s="412"/>
      <c r="BF160" s="290"/>
      <c r="BG160" s="289"/>
      <c r="BH160" s="292"/>
      <c r="BI160" s="385"/>
      <c r="BJ160" s="413"/>
      <c r="BK160" s="225"/>
      <c r="BL160" s="226"/>
      <c r="BM160" s="227"/>
      <c r="BN160" s="228"/>
      <c r="BO160" s="228"/>
      <c r="BP160" s="228"/>
      <c r="BQ160" s="228"/>
      <c r="BR160" s="228"/>
      <c r="BS160" s="228"/>
      <c r="BT160" s="228"/>
      <c r="BU160" s="229"/>
      <c r="BV160" s="229"/>
      <c r="BW160" s="228"/>
      <c r="BX160" s="228"/>
      <c r="BY160" s="230"/>
      <c r="BZ160" s="392"/>
      <c r="CA160" s="193"/>
      <c r="CB160" s="193"/>
      <c r="CC160" s="193"/>
      <c r="CD160" s="193"/>
      <c r="CE160" s="287"/>
    </row>
    <row r="161" spans="1:83" x14ac:dyDescent="0.25">
      <c r="A161" s="300"/>
      <c r="B161" s="301"/>
      <c r="C161" s="302"/>
      <c r="D161" s="302"/>
      <c r="E161" s="302"/>
      <c r="F161" s="303"/>
      <c r="G161" s="304"/>
      <c r="H161" s="230"/>
      <c r="I161" s="306"/>
      <c r="J161" s="307"/>
      <c r="K161" s="307"/>
      <c r="L161" s="230"/>
      <c r="M161" s="301"/>
      <c r="N161" s="302"/>
      <c r="O161" s="302"/>
      <c r="P161" s="465"/>
      <c r="Q161" s="330"/>
      <c r="R161" s="302"/>
      <c r="S161" s="302"/>
      <c r="T161" s="302"/>
      <c r="U161" s="302"/>
      <c r="V161" s="228"/>
      <c r="W161" s="228"/>
      <c r="X161" s="384"/>
      <c r="Y161" s="313"/>
      <c r="Z161" s="314"/>
      <c r="AA161" s="314"/>
      <c r="AB161" s="315"/>
      <c r="AC161" s="316"/>
      <c r="AD161" s="315"/>
      <c r="AE161" s="315"/>
      <c r="AF161" s="314"/>
      <c r="AG161" s="314"/>
      <c r="AH161" s="228"/>
      <c r="AI161" s="349"/>
      <c r="AJ161" s="349"/>
      <c r="AK161" s="317"/>
      <c r="AL161" s="318"/>
      <c r="AM161" s="321"/>
      <c r="AN161" s="213"/>
      <c r="AO161" s="288"/>
      <c r="AP161" s="321"/>
      <c r="AQ161" s="321"/>
      <c r="AR161" s="321"/>
      <c r="AS161" s="422"/>
      <c r="AT161" s="422"/>
      <c r="AU161" s="321"/>
      <c r="AV161" s="321"/>
      <c r="AW161" s="322"/>
      <c r="AX161" s="323"/>
      <c r="AY161" s="422"/>
      <c r="AZ161" s="422"/>
      <c r="BA161" s="423"/>
      <c r="BB161" s="424"/>
      <c r="BC161" s="321"/>
      <c r="BD161" s="321"/>
      <c r="BE161" s="323"/>
      <c r="BF161" s="423"/>
      <c r="BG161" s="422"/>
      <c r="BH161" s="425"/>
      <c r="BI161" s="385"/>
      <c r="BJ161" s="469"/>
      <c r="BK161" s="225"/>
      <c r="BL161" s="329"/>
      <c r="BM161" s="227"/>
      <c r="BN161" s="228"/>
      <c r="BO161" s="228"/>
      <c r="BP161" s="228"/>
      <c r="BQ161" s="228"/>
      <c r="BR161" s="228"/>
      <c r="BS161" s="228"/>
      <c r="BT161" s="228"/>
      <c r="BU161" s="229"/>
      <c r="BV161" s="229"/>
      <c r="BW161" s="228"/>
      <c r="BX161" s="228"/>
      <c r="BY161" s="230"/>
      <c r="BZ161" s="426"/>
      <c r="CA161" s="302"/>
      <c r="CB161" s="302"/>
      <c r="CC161" s="302"/>
      <c r="CD161" s="302"/>
      <c r="CE161" s="331"/>
    </row>
    <row r="162" spans="1:83" ht="15.75" thickBot="1" x14ac:dyDescent="0.3">
      <c r="A162" s="234"/>
      <c r="B162" s="235"/>
      <c r="C162" s="236"/>
      <c r="D162" s="236"/>
      <c r="E162" s="236"/>
      <c r="F162" s="237"/>
      <c r="G162" s="238"/>
      <c r="H162" s="273"/>
      <c r="I162" s="358"/>
      <c r="J162" s="241"/>
      <c r="K162" s="241"/>
      <c r="L162" s="273"/>
      <c r="M162" s="235"/>
      <c r="N162" s="236"/>
      <c r="O162" s="236"/>
      <c r="P162" s="400"/>
      <c r="Q162" s="370"/>
      <c r="R162" s="236"/>
      <c r="S162" s="236"/>
      <c r="T162" s="236"/>
      <c r="U162" s="236"/>
      <c r="V162" s="271"/>
      <c r="W162" s="271"/>
      <c r="X162" s="389"/>
      <c r="Y162" s="249"/>
      <c r="Z162" s="250"/>
      <c r="AA162" s="250"/>
      <c r="AB162" s="251"/>
      <c r="AC162" s="252"/>
      <c r="AD162" s="251"/>
      <c r="AE162" s="251"/>
      <c r="AF162" s="250"/>
      <c r="AG162" s="250"/>
      <c r="AH162" s="271"/>
      <c r="AI162" s="369"/>
      <c r="AJ162" s="369"/>
      <c r="AK162" s="254"/>
      <c r="AL162" s="255"/>
      <c r="AM162" s="256"/>
      <c r="AN162" s="256"/>
      <c r="AO162" s="457"/>
      <c r="AP162" s="256"/>
      <c r="AQ162" s="256"/>
      <c r="AR162" s="256"/>
      <c r="AS162" s="362"/>
      <c r="AT162" s="362"/>
      <c r="AU162" s="256"/>
      <c r="AV162" s="256"/>
      <c r="AW162" s="260"/>
      <c r="AX162" s="261"/>
      <c r="AY162" s="362"/>
      <c r="AZ162" s="362"/>
      <c r="BA162" s="364"/>
      <c r="BB162" s="365"/>
      <c r="BC162" s="256"/>
      <c r="BD162" s="256"/>
      <c r="BE162" s="264"/>
      <c r="BF162" s="364"/>
      <c r="BG162" s="362"/>
      <c r="BH162" s="366"/>
      <c r="BI162" s="390"/>
      <c r="BJ162" s="470"/>
      <c r="BK162" s="268"/>
      <c r="BL162" s="269"/>
      <c r="BM162" s="270"/>
      <c r="BN162" s="271"/>
      <c r="BO162" s="271"/>
      <c r="BP162" s="271"/>
      <c r="BQ162" s="271"/>
      <c r="BR162" s="271"/>
      <c r="BS162" s="271"/>
      <c r="BT162" s="271"/>
      <c r="BU162" s="272"/>
      <c r="BV162" s="272"/>
      <c r="BW162" s="271"/>
      <c r="BX162" s="271"/>
      <c r="BY162" s="273"/>
      <c r="BZ162" s="395"/>
      <c r="CA162" s="236"/>
      <c r="CB162" s="236"/>
      <c r="CC162" s="236"/>
      <c r="CD162" s="236"/>
      <c r="CE162" s="371"/>
    </row>
    <row r="163" spans="1:83" x14ac:dyDescent="0.25">
      <c r="A163" s="150">
        <v>15</v>
      </c>
      <c r="B163" s="151" t="s">
        <v>391</v>
      </c>
      <c r="C163" s="152" t="s">
        <v>440</v>
      </c>
      <c r="D163" s="152" t="s">
        <v>478</v>
      </c>
      <c r="E163" s="152" t="s">
        <v>482</v>
      </c>
      <c r="F163" s="153" t="s">
        <v>337</v>
      </c>
      <c r="G163" s="154">
        <v>12653</v>
      </c>
      <c r="H163" s="187"/>
      <c r="I163" s="277" t="s">
        <v>196</v>
      </c>
      <c r="J163" s="157">
        <v>43857</v>
      </c>
      <c r="K163" s="157">
        <v>44223</v>
      </c>
      <c r="L163" s="187"/>
      <c r="M163" s="151"/>
      <c r="N163" s="152"/>
      <c r="O163" s="152"/>
      <c r="P163" s="401"/>
      <c r="Q163" s="341"/>
      <c r="R163" s="152"/>
      <c r="S163" s="152"/>
      <c r="T163" s="152"/>
      <c r="U163" s="152"/>
      <c r="V163" s="185"/>
      <c r="W163" s="185"/>
      <c r="X163" s="375"/>
      <c r="Y163" s="165" t="s">
        <v>215</v>
      </c>
      <c r="Z163" s="166" t="s">
        <v>200</v>
      </c>
      <c r="AA163" s="166" t="s">
        <v>201</v>
      </c>
      <c r="AB163" s="167">
        <v>44194</v>
      </c>
      <c r="AC163" s="168">
        <v>12953</v>
      </c>
      <c r="AD163" s="167">
        <v>44197</v>
      </c>
      <c r="AE163" s="167">
        <v>44561</v>
      </c>
      <c r="AF163" s="166" t="s">
        <v>558</v>
      </c>
      <c r="AG163" s="166" t="s">
        <v>567</v>
      </c>
      <c r="AH163" s="185"/>
      <c r="AI163" s="340"/>
      <c r="AJ163" s="340"/>
      <c r="AK163" s="170">
        <v>48688.56</v>
      </c>
      <c r="AL163" s="171"/>
      <c r="AM163" s="172"/>
      <c r="AN163" s="172"/>
      <c r="AO163" s="172"/>
      <c r="AP163" s="172"/>
      <c r="AQ163" s="172"/>
      <c r="AR163" s="172"/>
      <c r="AS163" s="376"/>
      <c r="AT163" s="376"/>
      <c r="AU163" s="172"/>
      <c r="AV163" s="172"/>
      <c r="AW163" s="405"/>
      <c r="AX163" s="406"/>
      <c r="AY163" s="376"/>
      <c r="AZ163" s="376"/>
      <c r="BA163" s="377"/>
      <c r="BB163" s="378"/>
      <c r="BC163" s="172"/>
      <c r="BD163" s="172"/>
      <c r="BE163" s="406"/>
      <c r="BF163" s="377"/>
      <c r="BG163" s="376"/>
      <c r="BH163" s="379"/>
      <c r="BI163" s="380">
        <f>AK163+AW165+AW167+AW170</f>
        <v>58046.16</v>
      </c>
      <c r="BJ163" s="407"/>
      <c r="BK163" s="182">
        <f>4484.78+4484.78+4484.76+4484.78+4484.78+4484.78+4484.78+4484.78+4484.78+4484.78+4837.18+7752.8+4837.18</f>
        <v>62274.939999999995</v>
      </c>
      <c r="BL163" s="183">
        <f>BJ164+BJ165+BJ167+BK163</f>
        <v>359324.61</v>
      </c>
      <c r="BM163" s="184"/>
      <c r="BN163" s="185"/>
      <c r="BO163" s="185"/>
      <c r="BP163" s="185"/>
      <c r="BQ163" s="185"/>
      <c r="BR163" s="185"/>
      <c r="BS163" s="185"/>
      <c r="BT163" s="185"/>
      <c r="BU163" s="186"/>
      <c r="BV163" s="186"/>
      <c r="BW163" s="185"/>
      <c r="BX163" s="185"/>
      <c r="BY163" s="187"/>
      <c r="BZ163" s="391" t="s">
        <v>774</v>
      </c>
      <c r="CA163" s="188">
        <v>13593</v>
      </c>
      <c r="CB163" s="152" t="s">
        <v>776</v>
      </c>
      <c r="CC163" s="152">
        <v>713045</v>
      </c>
      <c r="CD163" s="189" t="s">
        <v>775</v>
      </c>
      <c r="CE163" s="281" t="s">
        <v>868</v>
      </c>
    </row>
    <row r="164" spans="1:83" ht="30" x14ac:dyDescent="0.25">
      <c r="A164" s="191"/>
      <c r="B164" s="192"/>
      <c r="C164" s="193"/>
      <c r="D164" s="193"/>
      <c r="E164" s="193"/>
      <c r="F164" s="194"/>
      <c r="G164" s="195"/>
      <c r="H164" s="230"/>
      <c r="I164" s="283"/>
      <c r="J164" s="198"/>
      <c r="K164" s="198"/>
      <c r="L164" s="230"/>
      <c r="M164" s="192"/>
      <c r="N164" s="193"/>
      <c r="O164" s="193"/>
      <c r="P164" s="408"/>
      <c r="Q164" s="286"/>
      <c r="R164" s="193"/>
      <c r="S164" s="193"/>
      <c r="T164" s="193"/>
      <c r="U164" s="193"/>
      <c r="V164" s="228"/>
      <c r="W164" s="228"/>
      <c r="X164" s="384"/>
      <c r="Y164" s="206"/>
      <c r="Z164" s="207"/>
      <c r="AA164" s="207"/>
      <c r="AB164" s="208"/>
      <c r="AC164" s="209"/>
      <c r="AD164" s="208"/>
      <c r="AE164" s="208"/>
      <c r="AF164" s="207"/>
      <c r="AG164" s="207"/>
      <c r="AH164" s="228"/>
      <c r="AI164" s="349"/>
      <c r="AJ164" s="349"/>
      <c r="AK164" s="211"/>
      <c r="AL164" s="212" t="s">
        <v>578</v>
      </c>
      <c r="AM164" s="213" t="s">
        <v>650</v>
      </c>
      <c r="AN164" s="213">
        <v>44559</v>
      </c>
      <c r="AO164" s="288" t="s">
        <v>675</v>
      </c>
      <c r="AP164" s="213" t="s">
        <v>687</v>
      </c>
      <c r="AQ164" s="213">
        <v>44562</v>
      </c>
      <c r="AR164" s="213">
        <v>44926</v>
      </c>
      <c r="AS164" s="289"/>
      <c r="AT164" s="289"/>
      <c r="AU164" s="213"/>
      <c r="AV164" s="213"/>
      <c r="AW164" s="411"/>
      <c r="AX164" s="412"/>
      <c r="AY164" s="289"/>
      <c r="AZ164" s="289"/>
      <c r="BA164" s="290"/>
      <c r="BB164" s="291"/>
      <c r="BC164" s="213"/>
      <c r="BD164" s="213"/>
      <c r="BE164" s="412"/>
      <c r="BF164" s="290"/>
      <c r="BG164" s="289"/>
      <c r="BH164" s="292"/>
      <c r="BI164" s="385"/>
      <c r="BJ164" s="413">
        <v>60084.56</v>
      </c>
      <c r="BK164" s="225"/>
      <c r="BL164" s="226"/>
      <c r="BM164" s="227"/>
      <c r="BN164" s="228"/>
      <c r="BO164" s="228"/>
      <c r="BP164" s="228"/>
      <c r="BQ164" s="228"/>
      <c r="BR164" s="228"/>
      <c r="BS164" s="228"/>
      <c r="BT164" s="228"/>
      <c r="BU164" s="229"/>
      <c r="BV164" s="229"/>
      <c r="BW164" s="228"/>
      <c r="BX164" s="228"/>
      <c r="BY164" s="230"/>
      <c r="BZ164" s="392"/>
      <c r="CA164" s="193"/>
      <c r="CB164" s="193"/>
      <c r="CC164" s="193"/>
      <c r="CD164" s="231"/>
      <c r="CE164" s="287"/>
    </row>
    <row r="165" spans="1:83" x14ac:dyDescent="0.25">
      <c r="A165" s="191"/>
      <c r="B165" s="192"/>
      <c r="C165" s="193"/>
      <c r="D165" s="193"/>
      <c r="E165" s="193"/>
      <c r="F165" s="194"/>
      <c r="G165" s="195"/>
      <c r="H165" s="230"/>
      <c r="I165" s="283"/>
      <c r="J165" s="198"/>
      <c r="K165" s="198"/>
      <c r="L165" s="230"/>
      <c r="M165" s="192"/>
      <c r="N165" s="193"/>
      <c r="O165" s="193"/>
      <c r="P165" s="408"/>
      <c r="Q165" s="286"/>
      <c r="R165" s="193"/>
      <c r="S165" s="193"/>
      <c r="T165" s="193"/>
      <c r="U165" s="193"/>
      <c r="V165" s="228"/>
      <c r="W165" s="228"/>
      <c r="X165" s="384"/>
      <c r="Y165" s="206"/>
      <c r="Z165" s="207"/>
      <c r="AA165" s="207"/>
      <c r="AB165" s="208"/>
      <c r="AC165" s="209"/>
      <c r="AD165" s="208"/>
      <c r="AE165" s="208"/>
      <c r="AF165" s="207"/>
      <c r="AG165" s="207"/>
      <c r="AH165" s="228"/>
      <c r="AI165" s="349"/>
      <c r="AJ165" s="349"/>
      <c r="AK165" s="211"/>
      <c r="AL165" s="212" t="s">
        <v>578</v>
      </c>
      <c r="AM165" s="213" t="s">
        <v>581</v>
      </c>
      <c r="AN165" s="213">
        <v>44895</v>
      </c>
      <c r="AO165" s="288" t="s">
        <v>670</v>
      </c>
      <c r="AP165" s="213" t="s">
        <v>658</v>
      </c>
      <c r="AQ165" s="213">
        <v>44895</v>
      </c>
      <c r="AR165" s="213">
        <v>44926</v>
      </c>
      <c r="AS165" s="289"/>
      <c r="AT165" s="289"/>
      <c r="AU165" s="414">
        <v>5.7401000000000001E-2</v>
      </c>
      <c r="AV165" s="213"/>
      <c r="AW165" s="411">
        <v>2964.96</v>
      </c>
      <c r="AX165" s="412">
        <v>0</v>
      </c>
      <c r="AY165" s="289"/>
      <c r="AZ165" s="289"/>
      <c r="BA165" s="290"/>
      <c r="BB165" s="291"/>
      <c r="BC165" s="213"/>
      <c r="BD165" s="213"/>
      <c r="BE165" s="412"/>
      <c r="BF165" s="290"/>
      <c r="BG165" s="289"/>
      <c r="BH165" s="292"/>
      <c r="BI165" s="385"/>
      <c r="BJ165" s="413">
        <v>185720.78</v>
      </c>
      <c r="BK165" s="225"/>
      <c r="BL165" s="226"/>
      <c r="BM165" s="227"/>
      <c r="BN165" s="228"/>
      <c r="BO165" s="228"/>
      <c r="BP165" s="228"/>
      <c r="BQ165" s="228"/>
      <c r="BR165" s="228"/>
      <c r="BS165" s="228"/>
      <c r="BT165" s="228"/>
      <c r="BU165" s="229"/>
      <c r="BV165" s="229"/>
      <c r="BW165" s="228"/>
      <c r="BX165" s="228"/>
      <c r="BY165" s="230"/>
      <c r="BZ165" s="392"/>
      <c r="CA165" s="193"/>
      <c r="CB165" s="193"/>
      <c r="CC165" s="193"/>
      <c r="CD165" s="231"/>
      <c r="CE165" s="287"/>
    </row>
    <row r="166" spans="1:83" ht="30" x14ac:dyDescent="0.25">
      <c r="A166" s="191"/>
      <c r="B166" s="192"/>
      <c r="C166" s="193"/>
      <c r="D166" s="193"/>
      <c r="E166" s="193"/>
      <c r="F166" s="194"/>
      <c r="G166" s="195"/>
      <c r="H166" s="230"/>
      <c r="I166" s="283"/>
      <c r="J166" s="198"/>
      <c r="K166" s="198"/>
      <c r="L166" s="230"/>
      <c r="M166" s="192"/>
      <c r="N166" s="193"/>
      <c r="O166" s="193"/>
      <c r="P166" s="408"/>
      <c r="Q166" s="286"/>
      <c r="R166" s="193"/>
      <c r="S166" s="193"/>
      <c r="T166" s="193"/>
      <c r="U166" s="193"/>
      <c r="V166" s="228"/>
      <c r="W166" s="228"/>
      <c r="X166" s="384"/>
      <c r="Y166" s="206"/>
      <c r="Z166" s="207"/>
      <c r="AA166" s="207"/>
      <c r="AB166" s="208"/>
      <c r="AC166" s="209"/>
      <c r="AD166" s="208"/>
      <c r="AE166" s="208"/>
      <c r="AF166" s="207"/>
      <c r="AG166" s="207"/>
      <c r="AH166" s="228"/>
      <c r="AI166" s="349"/>
      <c r="AJ166" s="349"/>
      <c r="AK166" s="211"/>
      <c r="AL166" s="212" t="s">
        <v>578</v>
      </c>
      <c r="AM166" s="213" t="s">
        <v>583</v>
      </c>
      <c r="AN166" s="213">
        <v>44910</v>
      </c>
      <c r="AO166" s="288" t="s">
        <v>660</v>
      </c>
      <c r="AP166" s="213" t="s">
        <v>688</v>
      </c>
      <c r="AQ166" s="213">
        <v>45261</v>
      </c>
      <c r="AR166" s="213">
        <v>45291</v>
      </c>
      <c r="AS166" s="289"/>
      <c r="AT166" s="289"/>
      <c r="AU166" s="213"/>
      <c r="AV166" s="213"/>
      <c r="AW166" s="411"/>
      <c r="AX166" s="412"/>
      <c r="AY166" s="289"/>
      <c r="AZ166" s="289"/>
      <c r="BA166" s="290"/>
      <c r="BB166" s="291"/>
      <c r="BC166" s="213"/>
      <c r="BD166" s="213"/>
      <c r="BE166" s="412"/>
      <c r="BF166" s="290"/>
      <c r="BG166" s="289"/>
      <c r="BH166" s="292"/>
      <c r="BI166" s="385"/>
      <c r="BJ166" s="413"/>
      <c r="BK166" s="225"/>
      <c r="BL166" s="226"/>
      <c r="BM166" s="227"/>
      <c r="BN166" s="228"/>
      <c r="BO166" s="228"/>
      <c r="BP166" s="228"/>
      <c r="BQ166" s="228"/>
      <c r="BR166" s="228"/>
      <c r="BS166" s="228"/>
      <c r="BT166" s="228"/>
      <c r="BU166" s="229"/>
      <c r="BV166" s="229"/>
      <c r="BW166" s="228"/>
      <c r="BX166" s="228"/>
      <c r="BY166" s="230"/>
      <c r="BZ166" s="392"/>
      <c r="CA166" s="193"/>
      <c r="CB166" s="193"/>
      <c r="CC166" s="193"/>
      <c r="CD166" s="231"/>
      <c r="CE166" s="287"/>
    </row>
    <row r="167" spans="1:83" x14ac:dyDescent="0.25">
      <c r="A167" s="191"/>
      <c r="B167" s="192"/>
      <c r="C167" s="193"/>
      <c r="D167" s="193"/>
      <c r="E167" s="193"/>
      <c r="F167" s="194"/>
      <c r="G167" s="195"/>
      <c r="H167" s="230"/>
      <c r="I167" s="283"/>
      <c r="J167" s="198"/>
      <c r="K167" s="198"/>
      <c r="L167" s="230"/>
      <c r="M167" s="192"/>
      <c r="N167" s="193"/>
      <c r="O167" s="193"/>
      <c r="P167" s="408"/>
      <c r="Q167" s="286"/>
      <c r="R167" s="193"/>
      <c r="S167" s="193"/>
      <c r="T167" s="193"/>
      <c r="U167" s="193"/>
      <c r="V167" s="228"/>
      <c r="W167" s="228"/>
      <c r="X167" s="384"/>
      <c r="Y167" s="206"/>
      <c r="Z167" s="207"/>
      <c r="AA167" s="207"/>
      <c r="AB167" s="208"/>
      <c r="AC167" s="209"/>
      <c r="AD167" s="208"/>
      <c r="AE167" s="208"/>
      <c r="AF167" s="207"/>
      <c r="AG167" s="207"/>
      <c r="AH167" s="228"/>
      <c r="AI167" s="349"/>
      <c r="AJ167" s="349"/>
      <c r="AK167" s="211"/>
      <c r="AL167" s="212" t="s">
        <v>578</v>
      </c>
      <c r="AM167" s="213" t="s">
        <v>585</v>
      </c>
      <c r="AN167" s="213">
        <v>45138</v>
      </c>
      <c r="AO167" s="288" t="s">
        <v>662</v>
      </c>
      <c r="AP167" s="213" t="s">
        <v>630</v>
      </c>
      <c r="AQ167" s="213">
        <v>44562</v>
      </c>
      <c r="AR167" s="213">
        <v>45291</v>
      </c>
      <c r="AS167" s="289"/>
      <c r="AT167" s="289"/>
      <c r="AU167" s="414">
        <v>4.0207100000000003E-2</v>
      </c>
      <c r="AV167" s="213"/>
      <c r="AW167" s="411">
        <v>2163.84</v>
      </c>
      <c r="AX167" s="412">
        <v>0</v>
      </c>
      <c r="AY167" s="289"/>
      <c r="AZ167" s="289"/>
      <c r="BA167" s="290"/>
      <c r="BB167" s="291"/>
      <c r="BC167" s="213"/>
      <c r="BD167" s="213"/>
      <c r="BE167" s="412"/>
      <c r="BF167" s="290"/>
      <c r="BG167" s="289"/>
      <c r="BH167" s="292"/>
      <c r="BI167" s="385"/>
      <c r="BJ167" s="413">
        <v>51244.33</v>
      </c>
      <c r="BK167" s="225"/>
      <c r="BL167" s="226"/>
      <c r="BM167" s="227"/>
      <c r="BN167" s="228"/>
      <c r="BO167" s="228"/>
      <c r="BP167" s="228"/>
      <c r="BQ167" s="228"/>
      <c r="BR167" s="228"/>
      <c r="BS167" s="228"/>
      <c r="BT167" s="228"/>
      <c r="BU167" s="229"/>
      <c r="BV167" s="229"/>
      <c r="BW167" s="228"/>
      <c r="BX167" s="228"/>
      <c r="BY167" s="230"/>
      <c r="BZ167" s="392"/>
      <c r="CA167" s="193"/>
      <c r="CB167" s="193"/>
      <c r="CC167" s="193"/>
      <c r="CD167" s="231"/>
      <c r="CE167" s="287"/>
    </row>
    <row r="168" spans="1:83" ht="30" x14ac:dyDescent="0.25">
      <c r="A168" s="191"/>
      <c r="B168" s="192"/>
      <c r="C168" s="193"/>
      <c r="D168" s="193"/>
      <c r="E168" s="193"/>
      <c r="F168" s="194"/>
      <c r="G168" s="195"/>
      <c r="H168" s="230"/>
      <c r="I168" s="283"/>
      <c r="J168" s="198"/>
      <c r="K168" s="198"/>
      <c r="L168" s="230"/>
      <c r="M168" s="192"/>
      <c r="N168" s="193"/>
      <c r="O168" s="193"/>
      <c r="P168" s="408"/>
      <c r="Q168" s="286"/>
      <c r="R168" s="193"/>
      <c r="S168" s="193"/>
      <c r="T168" s="193"/>
      <c r="U168" s="193"/>
      <c r="V168" s="228"/>
      <c r="W168" s="228"/>
      <c r="X168" s="384"/>
      <c r="Y168" s="206"/>
      <c r="Z168" s="207"/>
      <c r="AA168" s="207"/>
      <c r="AB168" s="208"/>
      <c r="AC168" s="209"/>
      <c r="AD168" s="208"/>
      <c r="AE168" s="208"/>
      <c r="AF168" s="207"/>
      <c r="AG168" s="207"/>
      <c r="AH168" s="228"/>
      <c r="AI168" s="349"/>
      <c r="AJ168" s="349"/>
      <c r="AK168" s="211"/>
      <c r="AL168" s="212" t="s">
        <v>578</v>
      </c>
      <c r="AM168" s="213" t="s">
        <v>656</v>
      </c>
      <c r="AN168" s="213">
        <v>45286</v>
      </c>
      <c r="AO168" s="288" t="s">
        <v>689</v>
      </c>
      <c r="AP168" s="213" t="s">
        <v>690</v>
      </c>
      <c r="AQ168" s="213">
        <v>45292</v>
      </c>
      <c r="AR168" s="213">
        <v>45657</v>
      </c>
      <c r="AS168" s="289"/>
      <c r="AT168" s="289"/>
      <c r="AU168" s="213"/>
      <c r="AV168" s="213"/>
      <c r="AW168" s="411"/>
      <c r="AX168" s="412"/>
      <c r="AY168" s="289"/>
      <c r="AZ168" s="289"/>
      <c r="BA168" s="290"/>
      <c r="BB168" s="291"/>
      <c r="BC168" s="213"/>
      <c r="BD168" s="213"/>
      <c r="BE168" s="412"/>
      <c r="BF168" s="290"/>
      <c r="BG168" s="289"/>
      <c r="BH168" s="292"/>
      <c r="BI168" s="385"/>
      <c r="BJ168" s="413"/>
      <c r="BK168" s="225"/>
      <c r="BL168" s="226"/>
      <c r="BM168" s="227"/>
      <c r="BN168" s="228"/>
      <c r="BO168" s="228"/>
      <c r="BP168" s="228"/>
      <c r="BQ168" s="228"/>
      <c r="BR168" s="228"/>
      <c r="BS168" s="228"/>
      <c r="BT168" s="228"/>
      <c r="BU168" s="229"/>
      <c r="BV168" s="229"/>
      <c r="BW168" s="228"/>
      <c r="BX168" s="228"/>
      <c r="BY168" s="230"/>
      <c r="BZ168" s="392"/>
      <c r="CA168" s="193"/>
      <c r="CB168" s="193"/>
      <c r="CC168" s="193"/>
      <c r="CD168" s="231"/>
      <c r="CE168" s="287"/>
    </row>
    <row r="169" spans="1:83" x14ac:dyDescent="0.25">
      <c r="A169" s="191"/>
      <c r="B169" s="192"/>
      <c r="C169" s="193"/>
      <c r="D169" s="193"/>
      <c r="E169" s="193"/>
      <c r="F169" s="194"/>
      <c r="G169" s="195"/>
      <c r="H169" s="230"/>
      <c r="I169" s="283"/>
      <c r="J169" s="198"/>
      <c r="K169" s="198"/>
      <c r="L169" s="230"/>
      <c r="M169" s="192"/>
      <c r="N169" s="193"/>
      <c r="O169" s="193"/>
      <c r="P169" s="408"/>
      <c r="Q169" s="286"/>
      <c r="R169" s="193"/>
      <c r="S169" s="193"/>
      <c r="T169" s="193"/>
      <c r="U169" s="193"/>
      <c r="V169" s="228"/>
      <c r="W169" s="228"/>
      <c r="X169" s="384"/>
      <c r="Y169" s="206"/>
      <c r="Z169" s="207"/>
      <c r="AA169" s="207"/>
      <c r="AB169" s="208"/>
      <c r="AC169" s="209"/>
      <c r="AD169" s="208"/>
      <c r="AE169" s="208"/>
      <c r="AF169" s="207"/>
      <c r="AG169" s="207"/>
      <c r="AH169" s="228"/>
      <c r="AI169" s="349"/>
      <c r="AJ169" s="349"/>
      <c r="AK169" s="211"/>
      <c r="AL169" s="212" t="s">
        <v>578</v>
      </c>
      <c r="AM169" s="213" t="s">
        <v>659</v>
      </c>
      <c r="AN169" s="213">
        <v>45610</v>
      </c>
      <c r="AO169" s="288" t="s">
        <v>968</v>
      </c>
      <c r="AP169" s="285" t="s">
        <v>592</v>
      </c>
      <c r="AQ169" s="213">
        <v>45658</v>
      </c>
      <c r="AR169" s="213">
        <v>46022</v>
      </c>
      <c r="AS169" s="289"/>
      <c r="AT169" s="289"/>
      <c r="AU169" s="213"/>
      <c r="AV169" s="213"/>
      <c r="AW169" s="411"/>
      <c r="AX169" s="412"/>
      <c r="AY169" s="289"/>
      <c r="AZ169" s="289"/>
      <c r="BA169" s="290"/>
      <c r="BB169" s="291"/>
      <c r="BC169" s="213"/>
      <c r="BD169" s="213"/>
      <c r="BE169" s="412"/>
      <c r="BF169" s="290"/>
      <c r="BG169" s="289"/>
      <c r="BH169" s="292"/>
      <c r="BI169" s="385"/>
      <c r="BJ169" s="413"/>
      <c r="BK169" s="225"/>
      <c r="BL169" s="226"/>
      <c r="BM169" s="227"/>
      <c r="BN169" s="228"/>
      <c r="BO169" s="228"/>
      <c r="BP169" s="228"/>
      <c r="BQ169" s="228"/>
      <c r="BR169" s="228"/>
      <c r="BS169" s="228"/>
      <c r="BT169" s="228"/>
      <c r="BU169" s="229"/>
      <c r="BV169" s="229"/>
      <c r="BW169" s="228"/>
      <c r="BX169" s="228"/>
      <c r="BY169" s="230"/>
      <c r="BZ169" s="392"/>
      <c r="CA169" s="193"/>
      <c r="CB169" s="193"/>
      <c r="CC169" s="193"/>
      <c r="CD169" s="231"/>
      <c r="CE169" s="287"/>
    </row>
    <row r="170" spans="1:83" x14ac:dyDescent="0.25">
      <c r="A170" s="191"/>
      <c r="B170" s="192"/>
      <c r="C170" s="193"/>
      <c r="D170" s="193"/>
      <c r="E170" s="193"/>
      <c r="F170" s="194"/>
      <c r="G170" s="195"/>
      <c r="H170" s="230"/>
      <c r="I170" s="283"/>
      <c r="J170" s="198"/>
      <c r="K170" s="198"/>
      <c r="L170" s="230"/>
      <c r="M170" s="192"/>
      <c r="N170" s="193"/>
      <c r="O170" s="193"/>
      <c r="P170" s="408"/>
      <c r="Q170" s="286"/>
      <c r="R170" s="193"/>
      <c r="S170" s="193"/>
      <c r="T170" s="193"/>
      <c r="U170" s="193"/>
      <c r="V170" s="228"/>
      <c r="W170" s="228"/>
      <c r="X170" s="384"/>
      <c r="Y170" s="206"/>
      <c r="Z170" s="207"/>
      <c r="AA170" s="207"/>
      <c r="AB170" s="208"/>
      <c r="AC170" s="209"/>
      <c r="AD170" s="208"/>
      <c r="AE170" s="208"/>
      <c r="AF170" s="207"/>
      <c r="AG170" s="207"/>
      <c r="AH170" s="228"/>
      <c r="AI170" s="349"/>
      <c r="AJ170" s="349"/>
      <c r="AK170" s="211"/>
      <c r="AL170" s="212" t="s">
        <v>578</v>
      </c>
      <c r="AM170" s="213" t="s">
        <v>661</v>
      </c>
      <c r="AN170" s="213">
        <v>45622</v>
      </c>
      <c r="AO170" s="288" t="s">
        <v>969</v>
      </c>
      <c r="AP170" s="213" t="s">
        <v>682</v>
      </c>
      <c r="AQ170" s="213">
        <v>45658</v>
      </c>
      <c r="AR170" s="213">
        <v>46022</v>
      </c>
      <c r="AS170" s="289"/>
      <c r="AT170" s="289"/>
      <c r="AU170" s="213"/>
      <c r="AV170" s="213"/>
      <c r="AW170" s="411">
        <v>4228.8</v>
      </c>
      <c r="AX170" s="412">
        <v>0</v>
      </c>
      <c r="AY170" s="289"/>
      <c r="AZ170" s="289"/>
      <c r="BA170" s="290"/>
      <c r="BB170" s="291"/>
      <c r="BC170" s="213"/>
      <c r="BD170" s="213"/>
      <c r="BE170" s="412"/>
      <c r="BF170" s="290"/>
      <c r="BG170" s="289"/>
      <c r="BH170" s="292"/>
      <c r="BI170" s="385"/>
      <c r="BJ170" s="413"/>
      <c r="BK170" s="225"/>
      <c r="BL170" s="226"/>
      <c r="BM170" s="227"/>
      <c r="BN170" s="228"/>
      <c r="BO170" s="228"/>
      <c r="BP170" s="228"/>
      <c r="BQ170" s="228"/>
      <c r="BR170" s="228"/>
      <c r="BS170" s="228"/>
      <c r="BT170" s="228"/>
      <c r="BU170" s="229"/>
      <c r="BV170" s="229"/>
      <c r="BW170" s="228"/>
      <c r="BX170" s="228"/>
      <c r="BY170" s="230"/>
      <c r="BZ170" s="392"/>
      <c r="CA170" s="193"/>
      <c r="CB170" s="193"/>
      <c r="CC170" s="193"/>
      <c r="CD170" s="231"/>
      <c r="CE170" s="287"/>
    </row>
    <row r="171" spans="1:83" x14ac:dyDescent="0.25">
      <c r="A171" s="300"/>
      <c r="B171" s="301"/>
      <c r="C171" s="302"/>
      <c r="D171" s="302"/>
      <c r="E171" s="302"/>
      <c r="F171" s="303"/>
      <c r="G171" s="304"/>
      <c r="H171" s="230"/>
      <c r="I171" s="306"/>
      <c r="J171" s="307"/>
      <c r="K171" s="307"/>
      <c r="L171" s="230"/>
      <c r="M171" s="301"/>
      <c r="N171" s="302"/>
      <c r="O171" s="302"/>
      <c r="P171" s="471"/>
      <c r="Q171" s="330"/>
      <c r="R171" s="302"/>
      <c r="S171" s="302"/>
      <c r="T171" s="302"/>
      <c r="U171" s="302"/>
      <c r="V171" s="228"/>
      <c r="W171" s="228"/>
      <c r="X171" s="384"/>
      <c r="Y171" s="313"/>
      <c r="Z171" s="314"/>
      <c r="AA171" s="314"/>
      <c r="AB171" s="315"/>
      <c r="AC171" s="316"/>
      <c r="AD171" s="315"/>
      <c r="AE171" s="315"/>
      <c r="AF171" s="314"/>
      <c r="AG171" s="314"/>
      <c r="AH171" s="228"/>
      <c r="AI171" s="349"/>
      <c r="AJ171" s="349"/>
      <c r="AK171" s="317"/>
      <c r="AL171" s="318"/>
      <c r="AM171" s="321"/>
      <c r="AN171" s="321"/>
      <c r="AO171" s="288"/>
      <c r="AP171" s="321"/>
      <c r="AQ171" s="321"/>
      <c r="AR171" s="321"/>
      <c r="AS171" s="422"/>
      <c r="AT171" s="422"/>
      <c r="AU171" s="321"/>
      <c r="AV171" s="321"/>
      <c r="AW171" s="322"/>
      <c r="AX171" s="323"/>
      <c r="AY171" s="422"/>
      <c r="AZ171" s="422"/>
      <c r="BA171" s="423"/>
      <c r="BB171" s="424"/>
      <c r="BC171" s="321"/>
      <c r="BD171" s="321"/>
      <c r="BE171" s="323"/>
      <c r="BF171" s="423"/>
      <c r="BG171" s="422"/>
      <c r="BH171" s="425"/>
      <c r="BI171" s="385"/>
      <c r="BJ171" s="469"/>
      <c r="BK171" s="225"/>
      <c r="BL171" s="329"/>
      <c r="BM171" s="227"/>
      <c r="BN171" s="228"/>
      <c r="BO171" s="228"/>
      <c r="BP171" s="228"/>
      <c r="BQ171" s="228"/>
      <c r="BR171" s="228"/>
      <c r="BS171" s="228"/>
      <c r="BT171" s="228"/>
      <c r="BU171" s="229"/>
      <c r="BV171" s="229"/>
      <c r="BW171" s="228"/>
      <c r="BX171" s="228"/>
      <c r="BY171" s="230"/>
      <c r="BZ171" s="426"/>
      <c r="CA171" s="302"/>
      <c r="CB171" s="302"/>
      <c r="CC171" s="302"/>
      <c r="CD171" s="231"/>
      <c r="CE171" s="331"/>
    </row>
    <row r="172" spans="1:83" ht="15.75" thickBot="1" x14ac:dyDescent="0.3">
      <c r="A172" s="234"/>
      <c r="B172" s="235"/>
      <c r="C172" s="236"/>
      <c r="D172" s="236"/>
      <c r="E172" s="236"/>
      <c r="F172" s="237"/>
      <c r="G172" s="238"/>
      <c r="H172" s="273"/>
      <c r="I172" s="358"/>
      <c r="J172" s="241"/>
      <c r="K172" s="241"/>
      <c r="L172" s="273"/>
      <c r="M172" s="235"/>
      <c r="N172" s="236"/>
      <c r="O172" s="236"/>
      <c r="P172" s="400"/>
      <c r="Q172" s="370"/>
      <c r="R172" s="236"/>
      <c r="S172" s="236"/>
      <c r="T172" s="236"/>
      <c r="U172" s="236"/>
      <c r="V172" s="271"/>
      <c r="W172" s="271"/>
      <c r="X172" s="389"/>
      <c r="Y172" s="249"/>
      <c r="Z172" s="250"/>
      <c r="AA172" s="250"/>
      <c r="AB172" s="251"/>
      <c r="AC172" s="252"/>
      <c r="AD172" s="251"/>
      <c r="AE172" s="251"/>
      <c r="AF172" s="250"/>
      <c r="AG172" s="250"/>
      <c r="AH172" s="271"/>
      <c r="AI172" s="369"/>
      <c r="AJ172" s="369"/>
      <c r="AK172" s="254"/>
      <c r="AL172" s="255"/>
      <c r="AM172" s="361"/>
      <c r="AN172" s="361"/>
      <c r="AO172" s="361"/>
      <c r="AP172" s="361"/>
      <c r="AQ172" s="361"/>
      <c r="AR172" s="361"/>
      <c r="AS172" s="362"/>
      <c r="AT172" s="362"/>
      <c r="AU172" s="256"/>
      <c r="AV172" s="256"/>
      <c r="AW172" s="260"/>
      <c r="AX172" s="261"/>
      <c r="AY172" s="362"/>
      <c r="AZ172" s="362"/>
      <c r="BA172" s="364"/>
      <c r="BB172" s="365"/>
      <c r="BC172" s="256"/>
      <c r="BD172" s="256"/>
      <c r="BE172" s="264"/>
      <c r="BF172" s="364"/>
      <c r="BG172" s="362"/>
      <c r="BH172" s="366"/>
      <c r="BI172" s="390"/>
      <c r="BJ172" s="267"/>
      <c r="BK172" s="268"/>
      <c r="BL172" s="269"/>
      <c r="BM172" s="270"/>
      <c r="BN172" s="271"/>
      <c r="BO172" s="271"/>
      <c r="BP172" s="271"/>
      <c r="BQ172" s="271"/>
      <c r="BR172" s="271"/>
      <c r="BS172" s="271"/>
      <c r="BT172" s="271"/>
      <c r="BU172" s="272"/>
      <c r="BV172" s="272"/>
      <c r="BW172" s="271"/>
      <c r="BX172" s="271"/>
      <c r="BY172" s="273"/>
      <c r="BZ172" s="395"/>
      <c r="CA172" s="236"/>
      <c r="CB172" s="236"/>
      <c r="CC172" s="236"/>
      <c r="CD172" s="274"/>
      <c r="CE172" s="371"/>
    </row>
    <row r="173" spans="1:83" x14ac:dyDescent="0.25">
      <c r="A173" s="150">
        <v>16</v>
      </c>
      <c r="B173" s="151" t="s">
        <v>392</v>
      </c>
      <c r="C173" s="152" t="s">
        <v>440</v>
      </c>
      <c r="D173" s="152" t="s">
        <v>478</v>
      </c>
      <c r="E173" s="152" t="s">
        <v>482</v>
      </c>
      <c r="F173" s="153" t="s">
        <v>337</v>
      </c>
      <c r="G173" s="154">
        <v>12653</v>
      </c>
      <c r="H173" s="372">
        <v>12726</v>
      </c>
      <c r="I173" s="277" t="s">
        <v>196</v>
      </c>
      <c r="J173" s="157">
        <v>43857</v>
      </c>
      <c r="K173" s="157">
        <v>44223</v>
      </c>
      <c r="L173" s="187"/>
      <c r="M173" s="151"/>
      <c r="N173" s="152"/>
      <c r="O173" s="152"/>
      <c r="P173" s="401"/>
      <c r="Q173" s="341"/>
      <c r="R173" s="152"/>
      <c r="S173" s="152"/>
      <c r="T173" s="152"/>
      <c r="U173" s="152"/>
      <c r="V173" s="185"/>
      <c r="W173" s="185"/>
      <c r="X173" s="375"/>
      <c r="Y173" s="165" t="s">
        <v>216</v>
      </c>
      <c r="Z173" s="166" t="s">
        <v>200</v>
      </c>
      <c r="AA173" s="166" t="s">
        <v>201</v>
      </c>
      <c r="AB173" s="167">
        <v>44221</v>
      </c>
      <c r="AC173" s="168">
        <v>12971</v>
      </c>
      <c r="AD173" s="167">
        <v>44221</v>
      </c>
      <c r="AE173" s="167">
        <v>44585</v>
      </c>
      <c r="AF173" s="166" t="s">
        <v>558</v>
      </c>
      <c r="AG173" s="166" t="s">
        <v>567</v>
      </c>
      <c r="AH173" s="185"/>
      <c r="AI173" s="340"/>
      <c r="AJ173" s="340"/>
      <c r="AK173" s="170">
        <v>160211.51999999999</v>
      </c>
      <c r="AL173" s="171"/>
      <c r="AM173" s="172"/>
      <c r="AN173" s="172"/>
      <c r="AO173" s="172"/>
      <c r="AP173" s="172"/>
      <c r="AQ173" s="172"/>
      <c r="AR173" s="172"/>
      <c r="AS173" s="376"/>
      <c r="AT173" s="376"/>
      <c r="AU173" s="172"/>
      <c r="AV173" s="172"/>
      <c r="AW173" s="405"/>
      <c r="AX173" s="406"/>
      <c r="AY173" s="376"/>
      <c r="AZ173" s="376"/>
      <c r="BA173" s="377"/>
      <c r="BB173" s="378"/>
      <c r="BC173" s="172"/>
      <c r="BD173" s="172"/>
      <c r="BE173" s="406"/>
      <c r="BF173" s="377"/>
      <c r="BG173" s="376"/>
      <c r="BH173" s="379"/>
      <c r="BI173" s="380">
        <f>AK173+AW175+AW177+AW180</f>
        <v>190993.68</v>
      </c>
      <c r="BJ173" s="407">
        <v>167509.91</v>
      </c>
      <c r="BK173" s="182">
        <f>14809.84+14809.84+14809.84+2291.04+14809.84+14809.84+14809.84+14809.84+14809.84+14809.84+14809.84+2597.11+15916.14+15916.14</f>
        <v>184818.83000000002</v>
      </c>
      <c r="BL173" s="183">
        <f>BJ173+BJ174+BJ176+BK173</f>
        <v>597305.8600000001</v>
      </c>
      <c r="BM173" s="184"/>
      <c r="BN173" s="185"/>
      <c r="BO173" s="185"/>
      <c r="BP173" s="185"/>
      <c r="BQ173" s="185"/>
      <c r="BR173" s="185"/>
      <c r="BS173" s="185"/>
      <c r="BT173" s="185"/>
      <c r="BU173" s="186"/>
      <c r="BV173" s="186"/>
      <c r="BW173" s="185"/>
      <c r="BX173" s="185"/>
      <c r="BY173" s="187"/>
      <c r="BZ173" s="391" t="s">
        <v>889</v>
      </c>
      <c r="CA173" s="188">
        <v>13249</v>
      </c>
      <c r="CB173" s="152" t="s">
        <v>776</v>
      </c>
      <c r="CC173" s="152">
        <v>713045</v>
      </c>
      <c r="CD173" s="152" t="s">
        <v>785</v>
      </c>
      <c r="CE173" s="281">
        <v>713592</v>
      </c>
    </row>
    <row r="174" spans="1:83" x14ac:dyDescent="0.25">
      <c r="A174" s="191"/>
      <c r="B174" s="192"/>
      <c r="C174" s="193"/>
      <c r="D174" s="193"/>
      <c r="E174" s="193"/>
      <c r="F174" s="194"/>
      <c r="G174" s="195"/>
      <c r="H174" s="230"/>
      <c r="I174" s="283"/>
      <c r="J174" s="198"/>
      <c r="K174" s="198"/>
      <c r="L174" s="230"/>
      <c r="M174" s="192"/>
      <c r="N174" s="193"/>
      <c r="O174" s="193"/>
      <c r="P174" s="408"/>
      <c r="Q174" s="286"/>
      <c r="R174" s="193"/>
      <c r="S174" s="193"/>
      <c r="T174" s="193"/>
      <c r="U174" s="193"/>
      <c r="V174" s="228"/>
      <c r="W174" s="228"/>
      <c r="X174" s="384"/>
      <c r="Y174" s="206"/>
      <c r="Z174" s="207"/>
      <c r="AA174" s="207"/>
      <c r="AB174" s="208"/>
      <c r="AC174" s="209"/>
      <c r="AD174" s="208"/>
      <c r="AE174" s="208"/>
      <c r="AF174" s="207"/>
      <c r="AG174" s="207"/>
      <c r="AH174" s="228"/>
      <c r="AI174" s="349"/>
      <c r="AJ174" s="349"/>
      <c r="AK174" s="211"/>
      <c r="AL174" s="212" t="s">
        <v>578</v>
      </c>
      <c r="AM174" s="213" t="s">
        <v>650</v>
      </c>
      <c r="AN174" s="213">
        <v>44579</v>
      </c>
      <c r="AO174" s="214" t="s">
        <v>691</v>
      </c>
      <c r="AP174" s="213" t="s">
        <v>692</v>
      </c>
      <c r="AQ174" s="215">
        <v>44586</v>
      </c>
      <c r="AR174" s="213">
        <v>44950</v>
      </c>
      <c r="AS174" s="289"/>
      <c r="AT174" s="289"/>
      <c r="AU174" s="213"/>
      <c r="AV174" s="213"/>
      <c r="AW174" s="411"/>
      <c r="AX174" s="412"/>
      <c r="AY174" s="289"/>
      <c r="AZ174" s="289"/>
      <c r="BA174" s="290"/>
      <c r="BB174" s="291"/>
      <c r="BC174" s="217"/>
      <c r="BD174" s="219"/>
      <c r="BE174" s="219"/>
      <c r="BF174" s="290"/>
      <c r="BG174" s="289"/>
      <c r="BH174" s="292"/>
      <c r="BI174" s="385"/>
      <c r="BJ174" s="413">
        <v>54483.24</v>
      </c>
      <c r="BK174" s="225"/>
      <c r="BL174" s="226"/>
      <c r="BM174" s="227"/>
      <c r="BN174" s="228"/>
      <c r="BO174" s="228"/>
      <c r="BP174" s="228"/>
      <c r="BQ174" s="228"/>
      <c r="BR174" s="228"/>
      <c r="BS174" s="228"/>
      <c r="BT174" s="228"/>
      <c r="BU174" s="229"/>
      <c r="BV174" s="229"/>
      <c r="BW174" s="228"/>
      <c r="BX174" s="228"/>
      <c r="BY174" s="230"/>
      <c r="BZ174" s="392"/>
      <c r="CA174" s="193"/>
      <c r="CB174" s="193"/>
      <c r="CC174" s="193"/>
      <c r="CD174" s="193"/>
      <c r="CE174" s="287"/>
    </row>
    <row r="175" spans="1:83" x14ac:dyDescent="0.25">
      <c r="A175" s="191"/>
      <c r="B175" s="192"/>
      <c r="C175" s="193"/>
      <c r="D175" s="193"/>
      <c r="E175" s="193"/>
      <c r="F175" s="194"/>
      <c r="G175" s="195"/>
      <c r="H175" s="230"/>
      <c r="I175" s="283"/>
      <c r="J175" s="198"/>
      <c r="K175" s="198"/>
      <c r="L175" s="230"/>
      <c r="M175" s="192"/>
      <c r="N175" s="193"/>
      <c r="O175" s="193"/>
      <c r="P175" s="408"/>
      <c r="Q175" s="286"/>
      <c r="R175" s="193"/>
      <c r="S175" s="193"/>
      <c r="T175" s="193"/>
      <c r="U175" s="193"/>
      <c r="V175" s="228"/>
      <c r="W175" s="228"/>
      <c r="X175" s="384"/>
      <c r="Y175" s="206"/>
      <c r="Z175" s="207"/>
      <c r="AA175" s="207"/>
      <c r="AB175" s="208"/>
      <c r="AC175" s="209"/>
      <c r="AD175" s="208"/>
      <c r="AE175" s="208"/>
      <c r="AF175" s="207"/>
      <c r="AG175" s="207"/>
      <c r="AH175" s="228"/>
      <c r="AI175" s="349"/>
      <c r="AJ175" s="349"/>
      <c r="AK175" s="211"/>
      <c r="AL175" s="212" t="s">
        <v>578</v>
      </c>
      <c r="AM175" s="213" t="s">
        <v>581</v>
      </c>
      <c r="AN175" s="213">
        <v>44895</v>
      </c>
      <c r="AO175" s="214" t="s">
        <v>657</v>
      </c>
      <c r="AP175" s="213" t="s">
        <v>658</v>
      </c>
      <c r="AQ175" s="213">
        <v>44895</v>
      </c>
      <c r="AR175" s="213">
        <v>44950</v>
      </c>
      <c r="AS175" s="289"/>
      <c r="AT175" s="289"/>
      <c r="AU175" s="414">
        <v>5.7684600000000003E-2</v>
      </c>
      <c r="AV175" s="213"/>
      <c r="AW175" s="411">
        <v>9807.48</v>
      </c>
      <c r="AX175" s="412">
        <v>0</v>
      </c>
      <c r="AY175" s="289"/>
      <c r="AZ175" s="289"/>
      <c r="BA175" s="290"/>
      <c r="BB175" s="291"/>
      <c r="BC175" s="217"/>
      <c r="BD175" s="219"/>
      <c r="BE175" s="219"/>
      <c r="BF175" s="290"/>
      <c r="BG175" s="289"/>
      <c r="BH175" s="292"/>
      <c r="BI175" s="385"/>
      <c r="BJ175" s="413"/>
      <c r="BK175" s="225"/>
      <c r="BL175" s="226"/>
      <c r="BM175" s="227"/>
      <c r="BN175" s="228"/>
      <c r="BO175" s="228"/>
      <c r="BP175" s="228"/>
      <c r="BQ175" s="228"/>
      <c r="BR175" s="228"/>
      <c r="BS175" s="228"/>
      <c r="BT175" s="228"/>
      <c r="BU175" s="229"/>
      <c r="BV175" s="229"/>
      <c r="BW175" s="228"/>
      <c r="BX175" s="228"/>
      <c r="BY175" s="230"/>
      <c r="BZ175" s="392"/>
      <c r="CA175" s="193"/>
      <c r="CB175" s="193"/>
      <c r="CC175" s="193"/>
      <c r="CD175" s="193"/>
      <c r="CE175" s="287"/>
    </row>
    <row r="176" spans="1:83" x14ac:dyDescent="0.25">
      <c r="A176" s="191"/>
      <c r="B176" s="192"/>
      <c r="C176" s="193"/>
      <c r="D176" s="193"/>
      <c r="E176" s="193"/>
      <c r="F176" s="194"/>
      <c r="G176" s="195"/>
      <c r="H176" s="230"/>
      <c r="I176" s="283"/>
      <c r="J176" s="198"/>
      <c r="K176" s="198"/>
      <c r="L176" s="230"/>
      <c r="M176" s="192"/>
      <c r="N176" s="193"/>
      <c r="O176" s="193"/>
      <c r="P176" s="408"/>
      <c r="Q176" s="286"/>
      <c r="R176" s="193"/>
      <c r="S176" s="193"/>
      <c r="T176" s="193"/>
      <c r="U176" s="193"/>
      <c r="V176" s="228"/>
      <c r="W176" s="228"/>
      <c r="X176" s="384"/>
      <c r="Y176" s="206"/>
      <c r="Z176" s="207"/>
      <c r="AA176" s="207"/>
      <c r="AB176" s="208"/>
      <c r="AC176" s="209"/>
      <c r="AD176" s="208"/>
      <c r="AE176" s="208"/>
      <c r="AF176" s="207"/>
      <c r="AG176" s="207"/>
      <c r="AH176" s="228"/>
      <c r="AI176" s="349"/>
      <c r="AJ176" s="349"/>
      <c r="AK176" s="211"/>
      <c r="AL176" s="212" t="s">
        <v>578</v>
      </c>
      <c r="AM176" s="213" t="s">
        <v>583</v>
      </c>
      <c r="AN176" s="213">
        <v>44910</v>
      </c>
      <c r="AO176" s="214">
        <v>13433</v>
      </c>
      <c r="AP176" s="285" t="s">
        <v>592</v>
      </c>
      <c r="AQ176" s="213">
        <v>44951</v>
      </c>
      <c r="AR176" s="213">
        <v>45315</v>
      </c>
      <c r="AS176" s="289"/>
      <c r="AT176" s="289"/>
      <c r="AU176" s="213"/>
      <c r="AV176" s="213"/>
      <c r="AW176" s="411"/>
      <c r="AX176" s="412"/>
      <c r="AY176" s="289"/>
      <c r="AZ176" s="289"/>
      <c r="BA176" s="290"/>
      <c r="BB176" s="291"/>
      <c r="BC176" s="217"/>
      <c r="BD176" s="219"/>
      <c r="BE176" s="219"/>
      <c r="BF176" s="290"/>
      <c r="BG176" s="289"/>
      <c r="BH176" s="292"/>
      <c r="BI176" s="385"/>
      <c r="BJ176" s="413">
        <v>190493.88</v>
      </c>
      <c r="BK176" s="225"/>
      <c r="BL176" s="226"/>
      <c r="BM176" s="227"/>
      <c r="BN176" s="228"/>
      <c r="BO176" s="228"/>
      <c r="BP176" s="228"/>
      <c r="BQ176" s="228"/>
      <c r="BR176" s="228"/>
      <c r="BS176" s="228"/>
      <c r="BT176" s="228"/>
      <c r="BU176" s="229"/>
      <c r="BV176" s="229"/>
      <c r="BW176" s="228"/>
      <c r="BX176" s="228"/>
      <c r="BY176" s="230"/>
      <c r="BZ176" s="392"/>
      <c r="CA176" s="193"/>
      <c r="CB176" s="193"/>
      <c r="CC176" s="193"/>
      <c r="CD176" s="193"/>
      <c r="CE176" s="287"/>
    </row>
    <row r="177" spans="1:83" x14ac:dyDescent="0.25">
      <c r="A177" s="191"/>
      <c r="B177" s="192"/>
      <c r="C177" s="193"/>
      <c r="D177" s="193"/>
      <c r="E177" s="193"/>
      <c r="F177" s="194"/>
      <c r="G177" s="195"/>
      <c r="H177" s="230"/>
      <c r="I177" s="283"/>
      <c r="J177" s="198"/>
      <c r="K177" s="198"/>
      <c r="L177" s="230"/>
      <c r="M177" s="192"/>
      <c r="N177" s="193"/>
      <c r="O177" s="193"/>
      <c r="P177" s="408"/>
      <c r="Q177" s="286"/>
      <c r="R177" s="193"/>
      <c r="S177" s="193"/>
      <c r="T177" s="193"/>
      <c r="U177" s="193"/>
      <c r="V177" s="228"/>
      <c r="W177" s="228"/>
      <c r="X177" s="384"/>
      <c r="Y177" s="206"/>
      <c r="Z177" s="207"/>
      <c r="AA177" s="207"/>
      <c r="AB177" s="208"/>
      <c r="AC177" s="209"/>
      <c r="AD177" s="208"/>
      <c r="AE177" s="208"/>
      <c r="AF177" s="207"/>
      <c r="AG177" s="207"/>
      <c r="AH177" s="228"/>
      <c r="AI177" s="349"/>
      <c r="AJ177" s="349"/>
      <c r="AK177" s="211"/>
      <c r="AL177" s="212" t="s">
        <v>578</v>
      </c>
      <c r="AM177" s="213" t="s">
        <v>585</v>
      </c>
      <c r="AN177" s="213">
        <v>45138</v>
      </c>
      <c r="AO177" s="214">
        <v>13590</v>
      </c>
      <c r="AP177" s="213" t="s">
        <v>682</v>
      </c>
      <c r="AQ177" s="213">
        <v>44593</v>
      </c>
      <c r="AR177" s="213">
        <v>45315</v>
      </c>
      <c r="AS177" s="289"/>
      <c r="AT177" s="289"/>
      <c r="AU177" s="414">
        <v>4.3321900000000003E-2</v>
      </c>
      <c r="AV177" s="213"/>
      <c r="AW177" s="411">
        <v>7699.08</v>
      </c>
      <c r="AX177" s="412">
        <v>0</v>
      </c>
      <c r="AY177" s="289"/>
      <c r="AZ177" s="289"/>
      <c r="BA177" s="290"/>
      <c r="BB177" s="291"/>
      <c r="BC177" s="217"/>
      <c r="BD177" s="219"/>
      <c r="BE177" s="219"/>
      <c r="BF177" s="290"/>
      <c r="BG177" s="289"/>
      <c r="BH177" s="292"/>
      <c r="BI177" s="385"/>
      <c r="BJ177" s="413"/>
      <c r="BK177" s="225"/>
      <c r="BL177" s="226"/>
      <c r="BM177" s="227"/>
      <c r="BN177" s="228"/>
      <c r="BO177" s="228"/>
      <c r="BP177" s="228"/>
      <c r="BQ177" s="228"/>
      <c r="BR177" s="228"/>
      <c r="BS177" s="228"/>
      <c r="BT177" s="228"/>
      <c r="BU177" s="229"/>
      <c r="BV177" s="229"/>
      <c r="BW177" s="228"/>
      <c r="BX177" s="228"/>
      <c r="BY177" s="230"/>
      <c r="BZ177" s="392"/>
      <c r="CA177" s="193"/>
      <c r="CB177" s="193"/>
      <c r="CC177" s="193"/>
      <c r="CD177" s="193"/>
      <c r="CE177" s="287"/>
    </row>
    <row r="178" spans="1:83" x14ac:dyDescent="0.25">
      <c r="A178" s="191"/>
      <c r="B178" s="192"/>
      <c r="C178" s="193"/>
      <c r="D178" s="193"/>
      <c r="E178" s="193"/>
      <c r="F178" s="194"/>
      <c r="G178" s="195"/>
      <c r="H178" s="230"/>
      <c r="I178" s="283"/>
      <c r="J178" s="198"/>
      <c r="K178" s="198"/>
      <c r="L178" s="230"/>
      <c r="M178" s="192"/>
      <c r="N178" s="193"/>
      <c r="O178" s="193"/>
      <c r="P178" s="408"/>
      <c r="Q178" s="286"/>
      <c r="R178" s="193"/>
      <c r="S178" s="193"/>
      <c r="T178" s="193"/>
      <c r="U178" s="193"/>
      <c r="V178" s="228"/>
      <c r="W178" s="228"/>
      <c r="X178" s="384"/>
      <c r="Y178" s="206"/>
      <c r="Z178" s="207"/>
      <c r="AA178" s="207"/>
      <c r="AB178" s="208"/>
      <c r="AC178" s="209"/>
      <c r="AD178" s="208"/>
      <c r="AE178" s="208"/>
      <c r="AF178" s="207"/>
      <c r="AG178" s="207"/>
      <c r="AH178" s="228"/>
      <c r="AI178" s="349"/>
      <c r="AJ178" s="349"/>
      <c r="AK178" s="211"/>
      <c r="AL178" s="212" t="s">
        <v>578</v>
      </c>
      <c r="AM178" s="213" t="s">
        <v>656</v>
      </c>
      <c r="AN178" s="213">
        <v>45315</v>
      </c>
      <c r="AO178" s="214">
        <v>13700</v>
      </c>
      <c r="AP178" s="213" t="s">
        <v>592</v>
      </c>
      <c r="AQ178" s="213">
        <v>45316</v>
      </c>
      <c r="AR178" s="213">
        <v>45681</v>
      </c>
      <c r="AS178" s="289"/>
      <c r="AT178" s="289"/>
      <c r="AU178" s="213"/>
      <c r="AV178" s="213"/>
      <c r="AW178" s="411"/>
      <c r="AX178" s="412"/>
      <c r="AY178" s="289"/>
      <c r="AZ178" s="289"/>
      <c r="BA178" s="290"/>
      <c r="BB178" s="291"/>
      <c r="BC178" s="217"/>
      <c r="BD178" s="219"/>
      <c r="BE178" s="219"/>
      <c r="BF178" s="290"/>
      <c r="BG178" s="289"/>
      <c r="BH178" s="292"/>
      <c r="BI178" s="385"/>
      <c r="BJ178" s="413"/>
      <c r="BK178" s="225"/>
      <c r="BL178" s="226"/>
      <c r="BM178" s="227"/>
      <c r="BN178" s="228"/>
      <c r="BO178" s="228"/>
      <c r="BP178" s="228"/>
      <c r="BQ178" s="228"/>
      <c r="BR178" s="228"/>
      <c r="BS178" s="228"/>
      <c r="BT178" s="228"/>
      <c r="BU178" s="229"/>
      <c r="BV178" s="229"/>
      <c r="BW178" s="228"/>
      <c r="BX178" s="228"/>
      <c r="BY178" s="230"/>
      <c r="BZ178" s="392"/>
      <c r="CA178" s="193"/>
      <c r="CB178" s="193"/>
      <c r="CC178" s="193"/>
      <c r="CD178" s="193"/>
      <c r="CE178" s="287"/>
    </row>
    <row r="179" spans="1:83" x14ac:dyDescent="0.25">
      <c r="A179" s="191"/>
      <c r="B179" s="192"/>
      <c r="C179" s="193"/>
      <c r="D179" s="193"/>
      <c r="E179" s="193"/>
      <c r="F179" s="194"/>
      <c r="G179" s="195"/>
      <c r="H179" s="230"/>
      <c r="I179" s="283"/>
      <c r="J179" s="198"/>
      <c r="K179" s="198"/>
      <c r="L179" s="230"/>
      <c r="M179" s="192"/>
      <c r="N179" s="193"/>
      <c r="O179" s="193"/>
      <c r="P179" s="408"/>
      <c r="Q179" s="286"/>
      <c r="R179" s="193"/>
      <c r="S179" s="193"/>
      <c r="T179" s="193"/>
      <c r="U179" s="193"/>
      <c r="V179" s="228"/>
      <c r="W179" s="228"/>
      <c r="X179" s="384"/>
      <c r="Y179" s="206"/>
      <c r="Z179" s="207"/>
      <c r="AA179" s="207"/>
      <c r="AB179" s="208"/>
      <c r="AC179" s="209"/>
      <c r="AD179" s="208"/>
      <c r="AE179" s="208"/>
      <c r="AF179" s="207"/>
      <c r="AG179" s="207"/>
      <c r="AH179" s="228"/>
      <c r="AI179" s="349"/>
      <c r="AJ179" s="349"/>
      <c r="AK179" s="211"/>
      <c r="AL179" s="212" t="s">
        <v>578</v>
      </c>
      <c r="AM179" s="213" t="s">
        <v>659</v>
      </c>
      <c r="AN179" s="213">
        <v>45610</v>
      </c>
      <c r="AO179" s="214">
        <v>13909</v>
      </c>
      <c r="AP179" s="285" t="s">
        <v>592</v>
      </c>
      <c r="AQ179" s="213">
        <v>45682</v>
      </c>
      <c r="AR179" s="213">
        <v>46046</v>
      </c>
      <c r="AS179" s="289"/>
      <c r="AT179" s="289"/>
      <c r="AU179" s="213"/>
      <c r="AV179" s="213"/>
      <c r="AW179" s="411"/>
      <c r="AX179" s="412"/>
      <c r="AY179" s="289"/>
      <c r="AZ179" s="289"/>
      <c r="BA179" s="290"/>
      <c r="BB179" s="291"/>
      <c r="BC179" s="217"/>
      <c r="BD179" s="219"/>
      <c r="BE179" s="219"/>
      <c r="BF179" s="290"/>
      <c r="BG179" s="289"/>
      <c r="BH179" s="292"/>
      <c r="BI179" s="385"/>
      <c r="BJ179" s="413"/>
      <c r="BK179" s="225"/>
      <c r="BL179" s="226"/>
      <c r="BM179" s="227"/>
      <c r="BN179" s="228"/>
      <c r="BO179" s="228"/>
      <c r="BP179" s="228"/>
      <c r="BQ179" s="228"/>
      <c r="BR179" s="228"/>
      <c r="BS179" s="228"/>
      <c r="BT179" s="228"/>
      <c r="BU179" s="229"/>
      <c r="BV179" s="229"/>
      <c r="BW179" s="228"/>
      <c r="BX179" s="228"/>
      <c r="BY179" s="230"/>
      <c r="BZ179" s="392"/>
      <c r="CA179" s="193"/>
      <c r="CB179" s="193"/>
      <c r="CC179" s="193"/>
      <c r="CD179" s="193"/>
      <c r="CE179" s="287"/>
    </row>
    <row r="180" spans="1:83" x14ac:dyDescent="0.25">
      <c r="A180" s="191"/>
      <c r="B180" s="192"/>
      <c r="C180" s="193"/>
      <c r="D180" s="193"/>
      <c r="E180" s="193"/>
      <c r="F180" s="194"/>
      <c r="G180" s="195"/>
      <c r="H180" s="230"/>
      <c r="I180" s="283"/>
      <c r="J180" s="198"/>
      <c r="K180" s="198"/>
      <c r="L180" s="230"/>
      <c r="M180" s="192"/>
      <c r="N180" s="193"/>
      <c r="O180" s="193"/>
      <c r="P180" s="408"/>
      <c r="Q180" s="286"/>
      <c r="R180" s="193"/>
      <c r="S180" s="193"/>
      <c r="T180" s="193"/>
      <c r="U180" s="193"/>
      <c r="V180" s="228"/>
      <c r="W180" s="228"/>
      <c r="X180" s="384"/>
      <c r="Y180" s="206"/>
      <c r="Z180" s="207"/>
      <c r="AA180" s="207"/>
      <c r="AB180" s="208"/>
      <c r="AC180" s="209"/>
      <c r="AD180" s="208"/>
      <c r="AE180" s="208"/>
      <c r="AF180" s="207"/>
      <c r="AG180" s="207"/>
      <c r="AH180" s="228"/>
      <c r="AI180" s="349"/>
      <c r="AJ180" s="349"/>
      <c r="AK180" s="211"/>
      <c r="AL180" s="212" t="s">
        <v>578</v>
      </c>
      <c r="AM180" s="213" t="s">
        <v>661</v>
      </c>
      <c r="AN180" s="213">
        <v>45622</v>
      </c>
      <c r="AO180" s="214">
        <v>13913</v>
      </c>
      <c r="AP180" s="213" t="s">
        <v>682</v>
      </c>
      <c r="AQ180" s="213">
        <v>45618</v>
      </c>
      <c r="AR180" s="213">
        <v>46046</v>
      </c>
      <c r="AS180" s="289"/>
      <c r="AT180" s="289"/>
      <c r="AU180" s="213"/>
      <c r="AV180" s="213"/>
      <c r="AW180" s="411">
        <v>13275.6</v>
      </c>
      <c r="AX180" s="412">
        <v>0</v>
      </c>
      <c r="AY180" s="289"/>
      <c r="AZ180" s="289"/>
      <c r="BA180" s="290"/>
      <c r="BB180" s="291"/>
      <c r="BC180" s="217"/>
      <c r="BD180" s="219"/>
      <c r="BE180" s="219"/>
      <c r="BF180" s="290"/>
      <c r="BG180" s="289"/>
      <c r="BH180" s="292"/>
      <c r="BI180" s="385"/>
      <c r="BJ180" s="413"/>
      <c r="BK180" s="225"/>
      <c r="BL180" s="226"/>
      <c r="BM180" s="227"/>
      <c r="BN180" s="228"/>
      <c r="BO180" s="228"/>
      <c r="BP180" s="228"/>
      <c r="BQ180" s="228"/>
      <c r="BR180" s="228"/>
      <c r="BS180" s="228"/>
      <c r="BT180" s="228"/>
      <c r="BU180" s="229"/>
      <c r="BV180" s="229"/>
      <c r="BW180" s="228"/>
      <c r="BX180" s="228"/>
      <c r="BY180" s="230"/>
      <c r="BZ180" s="392"/>
      <c r="CA180" s="193"/>
      <c r="CB180" s="193"/>
      <c r="CC180" s="193"/>
      <c r="CD180" s="193"/>
      <c r="CE180" s="287"/>
    </row>
    <row r="181" spans="1:83" x14ac:dyDescent="0.25">
      <c r="A181" s="300"/>
      <c r="B181" s="301"/>
      <c r="C181" s="302"/>
      <c r="D181" s="302"/>
      <c r="E181" s="302"/>
      <c r="F181" s="303"/>
      <c r="G181" s="304"/>
      <c r="H181" s="230"/>
      <c r="I181" s="306"/>
      <c r="J181" s="307"/>
      <c r="K181" s="307"/>
      <c r="L181" s="230"/>
      <c r="M181" s="301"/>
      <c r="N181" s="302"/>
      <c r="O181" s="302"/>
      <c r="P181" s="471"/>
      <c r="Q181" s="330"/>
      <c r="R181" s="302"/>
      <c r="S181" s="302"/>
      <c r="T181" s="302"/>
      <c r="U181" s="302"/>
      <c r="V181" s="228"/>
      <c r="W181" s="228"/>
      <c r="X181" s="384"/>
      <c r="Y181" s="313"/>
      <c r="Z181" s="314"/>
      <c r="AA181" s="314"/>
      <c r="AB181" s="315"/>
      <c r="AC181" s="316"/>
      <c r="AD181" s="315"/>
      <c r="AE181" s="315"/>
      <c r="AF181" s="314"/>
      <c r="AG181" s="314"/>
      <c r="AH181" s="228"/>
      <c r="AI181" s="349"/>
      <c r="AJ181" s="349"/>
      <c r="AK181" s="317"/>
      <c r="AL181" s="318"/>
      <c r="AM181" s="321"/>
      <c r="AN181" s="321"/>
      <c r="AO181" s="214"/>
      <c r="AP181" s="321"/>
      <c r="AQ181" s="321"/>
      <c r="AR181" s="321"/>
      <c r="AS181" s="422"/>
      <c r="AT181" s="422"/>
      <c r="AU181" s="321"/>
      <c r="AV181" s="321"/>
      <c r="AW181" s="322"/>
      <c r="AX181" s="323"/>
      <c r="AY181" s="422"/>
      <c r="AZ181" s="422"/>
      <c r="BA181" s="423"/>
      <c r="BB181" s="424"/>
      <c r="BC181" s="319"/>
      <c r="BD181" s="472"/>
      <c r="BE181" s="472"/>
      <c r="BF181" s="423"/>
      <c r="BG181" s="422"/>
      <c r="BH181" s="425"/>
      <c r="BI181" s="385"/>
      <c r="BJ181" s="469"/>
      <c r="BK181" s="225"/>
      <c r="BL181" s="329"/>
      <c r="BM181" s="227"/>
      <c r="BN181" s="228"/>
      <c r="BO181" s="228"/>
      <c r="BP181" s="228"/>
      <c r="BQ181" s="228"/>
      <c r="BR181" s="228"/>
      <c r="BS181" s="228"/>
      <c r="BT181" s="228"/>
      <c r="BU181" s="229"/>
      <c r="BV181" s="229"/>
      <c r="BW181" s="228"/>
      <c r="BX181" s="228"/>
      <c r="BY181" s="230"/>
      <c r="BZ181" s="426"/>
      <c r="CA181" s="302"/>
      <c r="CB181" s="302"/>
      <c r="CC181" s="302"/>
      <c r="CD181" s="302"/>
      <c r="CE181" s="331"/>
    </row>
    <row r="182" spans="1:83" ht="15.75" thickBot="1" x14ac:dyDescent="0.3">
      <c r="A182" s="234"/>
      <c r="B182" s="235"/>
      <c r="C182" s="236"/>
      <c r="D182" s="236"/>
      <c r="E182" s="236"/>
      <c r="F182" s="237"/>
      <c r="G182" s="238"/>
      <c r="H182" s="273"/>
      <c r="I182" s="358"/>
      <c r="J182" s="241"/>
      <c r="K182" s="241"/>
      <c r="L182" s="273"/>
      <c r="M182" s="242"/>
      <c r="N182" s="243"/>
      <c r="O182" s="243"/>
      <c r="P182" s="244"/>
      <c r="Q182" s="370"/>
      <c r="R182" s="236"/>
      <c r="S182" s="236"/>
      <c r="T182" s="236"/>
      <c r="U182" s="236"/>
      <c r="V182" s="271"/>
      <c r="W182" s="271"/>
      <c r="X182" s="389"/>
      <c r="Y182" s="249"/>
      <c r="Z182" s="250"/>
      <c r="AA182" s="250"/>
      <c r="AB182" s="251"/>
      <c r="AC182" s="252"/>
      <c r="AD182" s="251"/>
      <c r="AE182" s="251"/>
      <c r="AF182" s="250"/>
      <c r="AG182" s="250"/>
      <c r="AH182" s="271"/>
      <c r="AI182" s="369"/>
      <c r="AJ182" s="369"/>
      <c r="AK182" s="254"/>
      <c r="AL182" s="255"/>
      <c r="AM182" s="256"/>
      <c r="AN182" s="256"/>
      <c r="AO182" s="257"/>
      <c r="AP182" s="256"/>
      <c r="AQ182" s="258"/>
      <c r="AR182" s="256"/>
      <c r="AS182" s="362"/>
      <c r="AT182" s="362"/>
      <c r="AU182" s="256"/>
      <c r="AV182" s="256"/>
      <c r="AW182" s="260"/>
      <c r="AX182" s="261"/>
      <c r="AY182" s="362"/>
      <c r="AZ182" s="362"/>
      <c r="BA182" s="364"/>
      <c r="BB182" s="365"/>
      <c r="BC182" s="256"/>
      <c r="BD182" s="256"/>
      <c r="BE182" s="264"/>
      <c r="BF182" s="364"/>
      <c r="BG182" s="362"/>
      <c r="BH182" s="366"/>
      <c r="BI182" s="390"/>
      <c r="BJ182" s="470"/>
      <c r="BK182" s="268"/>
      <c r="BL182" s="269"/>
      <c r="BM182" s="270"/>
      <c r="BN182" s="271"/>
      <c r="BO182" s="271"/>
      <c r="BP182" s="271"/>
      <c r="BQ182" s="271"/>
      <c r="BR182" s="271"/>
      <c r="BS182" s="271"/>
      <c r="BT182" s="271"/>
      <c r="BU182" s="272"/>
      <c r="BV182" s="272"/>
      <c r="BW182" s="271"/>
      <c r="BX182" s="271"/>
      <c r="BY182" s="273"/>
      <c r="BZ182" s="395"/>
      <c r="CA182" s="236"/>
      <c r="CB182" s="236"/>
      <c r="CC182" s="236"/>
      <c r="CD182" s="236"/>
      <c r="CE182" s="371"/>
    </row>
    <row r="183" spans="1:83" x14ac:dyDescent="0.25">
      <c r="A183" s="150">
        <v>17</v>
      </c>
      <c r="B183" s="473" t="s">
        <v>393</v>
      </c>
      <c r="C183" s="152" t="s">
        <v>444</v>
      </c>
      <c r="D183" s="152" t="s">
        <v>44</v>
      </c>
      <c r="E183" s="152" t="s">
        <v>482</v>
      </c>
      <c r="F183" s="153" t="s">
        <v>341</v>
      </c>
      <c r="G183" s="474">
        <v>13227</v>
      </c>
      <c r="H183" s="187" t="s">
        <v>496</v>
      </c>
      <c r="I183" s="475" t="s">
        <v>496</v>
      </c>
      <c r="J183" s="476" t="s">
        <v>496</v>
      </c>
      <c r="K183" s="476" t="s">
        <v>496</v>
      </c>
      <c r="L183" s="187" t="s">
        <v>496</v>
      </c>
      <c r="M183" s="477" t="s">
        <v>747</v>
      </c>
      <c r="N183" s="162" t="s">
        <v>748</v>
      </c>
      <c r="O183" s="159" t="s">
        <v>908</v>
      </c>
      <c r="P183" s="160" t="s">
        <v>496</v>
      </c>
      <c r="Q183" s="161"/>
      <c r="R183" s="159"/>
      <c r="S183" s="159"/>
      <c r="T183" s="159"/>
      <c r="U183" s="159"/>
      <c r="V183" s="185"/>
      <c r="W183" s="185"/>
      <c r="X183" s="375"/>
      <c r="Y183" s="473" t="s">
        <v>217</v>
      </c>
      <c r="Z183" s="166" t="s">
        <v>218</v>
      </c>
      <c r="AA183" s="478" t="s">
        <v>219</v>
      </c>
      <c r="AB183" s="479">
        <v>44614</v>
      </c>
      <c r="AC183" s="480">
        <v>13235</v>
      </c>
      <c r="AD183" s="479">
        <v>44621</v>
      </c>
      <c r="AE183" s="479">
        <v>44986</v>
      </c>
      <c r="AF183" s="478">
        <v>1752</v>
      </c>
      <c r="AG183" s="481" t="s">
        <v>568</v>
      </c>
      <c r="AH183" s="185"/>
      <c r="AI183" s="340"/>
      <c r="AJ183" s="340"/>
      <c r="AK183" s="482">
        <v>162000</v>
      </c>
      <c r="AL183" s="171"/>
      <c r="AM183" s="172"/>
      <c r="AN183" s="172"/>
      <c r="AO183" s="396"/>
      <c r="AP183" s="172"/>
      <c r="AQ183" s="397"/>
      <c r="AR183" s="172"/>
      <c r="AS183" s="376"/>
      <c r="AT183" s="376"/>
      <c r="AU183" s="483"/>
      <c r="AV183" s="483"/>
      <c r="AW183" s="175"/>
      <c r="AX183" s="484"/>
      <c r="AY183" s="376"/>
      <c r="AZ183" s="376"/>
      <c r="BA183" s="377"/>
      <c r="BB183" s="378"/>
      <c r="BC183" s="173"/>
      <c r="BD183" s="176"/>
      <c r="BE183" s="176"/>
      <c r="BF183" s="377"/>
      <c r="BG183" s="376"/>
      <c r="BH183" s="379"/>
      <c r="BI183" s="380">
        <f>AK183</f>
        <v>162000</v>
      </c>
      <c r="BJ183" s="181">
        <v>121500</v>
      </c>
      <c r="BK183" s="182">
        <f>13500+13500+13500+13500+18518.17+13500+13500+13500+13500+13500+13500+13500+13500</f>
        <v>180518.16999999998</v>
      </c>
      <c r="BL183" s="183">
        <f>BJ183+BJ184+BK183</f>
        <v>485595.75999999995</v>
      </c>
      <c r="BM183" s="184"/>
      <c r="BN183" s="185"/>
      <c r="BO183" s="185"/>
      <c r="BP183" s="185"/>
      <c r="BQ183" s="185"/>
      <c r="BR183" s="185"/>
      <c r="BS183" s="185"/>
      <c r="BT183" s="185"/>
      <c r="BU183" s="186"/>
      <c r="BV183" s="186"/>
      <c r="BW183" s="185"/>
      <c r="BX183" s="185"/>
      <c r="BY183" s="187"/>
      <c r="BZ183" s="391" t="s">
        <v>877</v>
      </c>
      <c r="CA183" s="188">
        <v>13244</v>
      </c>
      <c r="CB183" s="189" t="s">
        <v>765</v>
      </c>
      <c r="CC183" s="189">
        <v>705560</v>
      </c>
      <c r="CD183" s="189" t="s">
        <v>809</v>
      </c>
      <c r="CE183" s="190">
        <v>702158</v>
      </c>
    </row>
    <row r="184" spans="1:83" x14ac:dyDescent="0.25">
      <c r="A184" s="191"/>
      <c r="B184" s="485"/>
      <c r="C184" s="193"/>
      <c r="D184" s="193"/>
      <c r="E184" s="193"/>
      <c r="F184" s="194"/>
      <c r="G184" s="486"/>
      <c r="H184" s="230"/>
      <c r="I184" s="487"/>
      <c r="J184" s="488"/>
      <c r="K184" s="488"/>
      <c r="L184" s="230"/>
      <c r="M184" s="489"/>
      <c r="N184" s="203"/>
      <c r="O184" s="200"/>
      <c r="P184" s="201"/>
      <c r="Q184" s="202"/>
      <c r="R184" s="200"/>
      <c r="S184" s="200"/>
      <c r="T184" s="200"/>
      <c r="U184" s="200"/>
      <c r="V184" s="228"/>
      <c r="W184" s="228"/>
      <c r="X184" s="384"/>
      <c r="Y184" s="485"/>
      <c r="Z184" s="207"/>
      <c r="AA184" s="490"/>
      <c r="AB184" s="491"/>
      <c r="AC184" s="492"/>
      <c r="AD184" s="491"/>
      <c r="AE184" s="491"/>
      <c r="AF184" s="490"/>
      <c r="AG184" s="493"/>
      <c r="AH184" s="228"/>
      <c r="AI184" s="349"/>
      <c r="AJ184" s="349"/>
      <c r="AK184" s="494"/>
      <c r="AL184" s="212" t="s">
        <v>578</v>
      </c>
      <c r="AM184" s="213" t="s">
        <v>650</v>
      </c>
      <c r="AN184" s="213">
        <v>44985</v>
      </c>
      <c r="AO184" s="214">
        <v>13486</v>
      </c>
      <c r="AP184" s="285" t="s">
        <v>693</v>
      </c>
      <c r="AQ184" s="215">
        <v>44987</v>
      </c>
      <c r="AR184" s="213">
        <v>45352</v>
      </c>
      <c r="AS184" s="289"/>
      <c r="AT184" s="289"/>
      <c r="AU184" s="217"/>
      <c r="AV184" s="217"/>
      <c r="AW184" s="218"/>
      <c r="AX184" s="219"/>
      <c r="AY184" s="289"/>
      <c r="AZ184" s="289"/>
      <c r="BA184" s="290"/>
      <c r="BB184" s="291"/>
      <c r="BC184" s="217"/>
      <c r="BD184" s="219"/>
      <c r="BE184" s="219"/>
      <c r="BF184" s="290"/>
      <c r="BG184" s="289"/>
      <c r="BH184" s="292"/>
      <c r="BI184" s="385"/>
      <c r="BJ184" s="224">
        <v>183577.59</v>
      </c>
      <c r="BK184" s="225"/>
      <c r="BL184" s="226"/>
      <c r="BM184" s="227"/>
      <c r="BN184" s="228"/>
      <c r="BO184" s="228"/>
      <c r="BP184" s="228"/>
      <c r="BQ184" s="228"/>
      <c r="BR184" s="228"/>
      <c r="BS184" s="228"/>
      <c r="BT184" s="228"/>
      <c r="BU184" s="229"/>
      <c r="BV184" s="229"/>
      <c r="BW184" s="228"/>
      <c r="BX184" s="228"/>
      <c r="BY184" s="230"/>
      <c r="BZ184" s="392"/>
      <c r="CA184" s="193"/>
      <c r="CB184" s="231"/>
      <c r="CC184" s="231"/>
      <c r="CD184" s="231"/>
      <c r="CE184" s="232"/>
    </row>
    <row r="185" spans="1:83" x14ac:dyDescent="0.25">
      <c r="A185" s="191"/>
      <c r="B185" s="485"/>
      <c r="C185" s="193"/>
      <c r="D185" s="193"/>
      <c r="E185" s="193"/>
      <c r="F185" s="194"/>
      <c r="G185" s="486"/>
      <c r="H185" s="230"/>
      <c r="I185" s="487"/>
      <c r="J185" s="488"/>
      <c r="K185" s="488"/>
      <c r="L185" s="230"/>
      <c r="M185" s="489"/>
      <c r="N185" s="203"/>
      <c r="O185" s="200"/>
      <c r="P185" s="201"/>
      <c r="Q185" s="202"/>
      <c r="R185" s="200"/>
      <c r="S185" s="200"/>
      <c r="T185" s="200"/>
      <c r="U185" s="200"/>
      <c r="V185" s="228"/>
      <c r="W185" s="228"/>
      <c r="X185" s="384"/>
      <c r="Y185" s="485"/>
      <c r="Z185" s="207"/>
      <c r="AA185" s="490"/>
      <c r="AB185" s="491"/>
      <c r="AC185" s="492"/>
      <c r="AD185" s="491"/>
      <c r="AE185" s="491"/>
      <c r="AF185" s="490"/>
      <c r="AG185" s="493"/>
      <c r="AH185" s="228"/>
      <c r="AI185" s="349"/>
      <c r="AJ185" s="349"/>
      <c r="AK185" s="494"/>
      <c r="AL185" s="212" t="s">
        <v>578</v>
      </c>
      <c r="AM185" s="213" t="s">
        <v>581</v>
      </c>
      <c r="AN185" s="213">
        <v>45350</v>
      </c>
      <c r="AO185" s="214">
        <v>13722</v>
      </c>
      <c r="AP185" s="285" t="s">
        <v>694</v>
      </c>
      <c r="AQ185" s="215">
        <v>45352</v>
      </c>
      <c r="AR185" s="213">
        <v>45718</v>
      </c>
      <c r="AS185" s="289"/>
      <c r="AT185" s="289"/>
      <c r="AU185" s="217"/>
      <c r="AV185" s="217"/>
      <c r="AW185" s="218"/>
      <c r="AX185" s="219"/>
      <c r="AY185" s="289"/>
      <c r="AZ185" s="289"/>
      <c r="BA185" s="290"/>
      <c r="BB185" s="291"/>
      <c r="BC185" s="217"/>
      <c r="BD185" s="219"/>
      <c r="BE185" s="219"/>
      <c r="BF185" s="290"/>
      <c r="BG185" s="289"/>
      <c r="BH185" s="292"/>
      <c r="BI185" s="385"/>
      <c r="BJ185" s="224"/>
      <c r="BK185" s="225"/>
      <c r="BL185" s="226"/>
      <c r="BM185" s="227"/>
      <c r="BN185" s="228"/>
      <c r="BO185" s="228"/>
      <c r="BP185" s="228"/>
      <c r="BQ185" s="228"/>
      <c r="BR185" s="228"/>
      <c r="BS185" s="228"/>
      <c r="BT185" s="228"/>
      <c r="BU185" s="229"/>
      <c r="BV185" s="229"/>
      <c r="BW185" s="228"/>
      <c r="BX185" s="228"/>
      <c r="BY185" s="230"/>
      <c r="BZ185" s="392"/>
      <c r="CA185" s="193"/>
      <c r="CB185" s="231"/>
      <c r="CC185" s="231"/>
      <c r="CD185" s="231"/>
      <c r="CE185" s="232"/>
    </row>
    <row r="186" spans="1:83" x14ac:dyDescent="0.25">
      <c r="A186" s="191"/>
      <c r="B186" s="485"/>
      <c r="C186" s="193"/>
      <c r="D186" s="193"/>
      <c r="E186" s="193"/>
      <c r="F186" s="194"/>
      <c r="G186" s="486"/>
      <c r="H186" s="230"/>
      <c r="I186" s="487"/>
      <c r="J186" s="488"/>
      <c r="K186" s="488"/>
      <c r="L186" s="230"/>
      <c r="M186" s="489"/>
      <c r="N186" s="203"/>
      <c r="O186" s="200"/>
      <c r="P186" s="201"/>
      <c r="Q186" s="202"/>
      <c r="R186" s="200"/>
      <c r="S186" s="200"/>
      <c r="T186" s="200"/>
      <c r="U186" s="200"/>
      <c r="V186" s="228"/>
      <c r="W186" s="228"/>
      <c r="X186" s="384"/>
      <c r="Y186" s="485"/>
      <c r="Z186" s="207"/>
      <c r="AA186" s="490"/>
      <c r="AB186" s="491"/>
      <c r="AC186" s="492"/>
      <c r="AD186" s="491"/>
      <c r="AE186" s="491"/>
      <c r="AF186" s="490"/>
      <c r="AG186" s="493"/>
      <c r="AH186" s="228"/>
      <c r="AI186" s="349"/>
      <c r="AJ186" s="349"/>
      <c r="AK186" s="494"/>
      <c r="AL186" s="212"/>
      <c r="AM186" s="213"/>
      <c r="AN186" s="213"/>
      <c r="AO186" s="214"/>
      <c r="AP186" s="285"/>
      <c r="AQ186" s="215"/>
      <c r="AR186" s="213"/>
      <c r="AS186" s="289"/>
      <c r="AT186" s="289"/>
      <c r="AU186" s="217"/>
      <c r="AV186" s="217"/>
      <c r="AW186" s="218"/>
      <c r="AX186" s="219"/>
      <c r="AY186" s="289"/>
      <c r="AZ186" s="289"/>
      <c r="BA186" s="290"/>
      <c r="BB186" s="291"/>
      <c r="BC186" s="217"/>
      <c r="BD186" s="219"/>
      <c r="BE186" s="219"/>
      <c r="BF186" s="290"/>
      <c r="BG186" s="289"/>
      <c r="BH186" s="292"/>
      <c r="BI186" s="385"/>
      <c r="BJ186" s="224"/>
      <c r="BK186" s="225"/>
      <c r="BL186" s="226"/>
      <c r="BM186" s="227"/>
      <c r="BN186" s="228"/>
      <c r="BO186" s="228"/>
      <c r="BP186" s="228"/>
      <c r="BQ186" s="228"/>
      <c r="BR186" s="228"/>
      <c r="BS186" s="228"/>
      <c r="BT186" s="228"/>
      <c r="BU186" s="229"/>
      <c r="BV186" s="229"/>
      <c r="BW186" s="228"/>
      <c r="BX186" s="228"/>
      <c r="BY186" s="230"/>
      <c r="BZ186" s="392"/>
      <c r="CA186" s="193"/>
      <c r="CB186" s="231"/>
      <c r="CC186" s="231"/>
      <c r="CD186" s="231"/>
      <c r="CE186" s="232"/>
    </row>
    <row r="187" spans="1:83" ht="15.75" thickBot="1" x14ac:dyDescent="0.3">
      <c r="A187" s="234"/>
      <c r="B187" s="495"/>
      <c r="C187" s="236"/>
      <c r="D187" s="236"/>
      <c r="E187" s="236"/>
      <c r="F187" s="237"/>
      <c r="G187" s="496"/>
      <c r="H187" s="273"/>
      <c r="I187" s="497"/>
      <c r="J187" s="498"/>
      <c r="K187" s="498"/>
      <c r="L187" s="273"/>
      <c r="M187" s="499"/>
      <c r="N187" s="246"/>
      <c r="O187" s="243"/>
      <c r="P187" s="244"/>
      <c r="Q187" s="245"/>
      <c r="R187" s="243"/>
      <c r="S187" s="243"/>
      <c r="T187" s="243"/>
      <c r="U187" s="243"/>
      <c r="V187" s="271"/>
      <c r="W187" s="271"/>
      <c r="X187" s="389"/>
      <c r="Y187" s="495"/>
      <c r="Z187" s="250"/>
      <c r="AA187" s="500"/>
      <c r="AB187" s="501"/>
      <c r="AC187" s="502"/>
      <c r="AD187" s="501"/>
      <c r="AE187" s="501"/>
      <c r="AF187" s="500"/>
      <c r="AG187" s="503"/>
      <c r="AH187" s="271"/>
      <c r="AI187" s="369"/>
      <c r="AJ187" s="369"/>
      <c r="AK187" s="504"/>
      <c r="AL187" s="255"/>
      <c r="AM187" s="256"/>
      <c r="AN187" s="256"/>
      <c r="AO187" s="505"/>
      <c r="AP187" s="256"/>
      <c r="AQ187" s="258"/>
      <c r="AR187" s="256"/>
      <c r="AS187" s="362"/>
      <c r="AT187" s="362"/>
      <c r="AU187" s="256"/>
      <c r="AV187" s="256"/>
      <c r="AW187" s="260"/>
      <c r="AX187" s="261"/>
      <c r="AY187" s="362"/>
      <c r="AZ187" s="362"/>
      <c r="BA187" s="364"/>
      <c r="BB187" s="365"/>
      <c r="BC187" s="256"/>
      <c r="BD187" s="256"/>
      <c r="BE187" s="264"/>
      <c r="BF187" s="364"/>
      <c r="BG187" s="362"/>
      <c r="BH187" s="366"/>
      <c r="BI187" s="390"/>
      <c r="BJ187" s="267"/>
      <c r="BK187" s="268"/>
      <c r="BL187" s="269"/>
      <c r="BM187" s="270"/>
      <c r="BN187" s="271"/>
      <c r="BO187" s="271"/>
      <c r="BP187" s="271"/>
      <c r="BQ187" s="271"/>
      <c r="BR187" s="271"/>
      <c r="BS187" s="271"/>
      <c r="BT187" s="271"/>
      <c r="BU187" s="272"/>
      <c r="BV187" s="272"/>
      <c r="BW187" s="271"/>
      <c r="BX187" s="271"/>
      <c r="BY187" s="273"/>
      <c r="BZ187" s="395"/>
      <c r="CA187" s="236"/>
      <c r="CB187" s="274"/>
      <c r="CC187" s="274"/>
      <c r="CD187" s="274"/>
      <c r="CE187" s="275"/>
    </row>
    <row r="188" spans="1:83" x14ac:dyDescent="0.25">
      <c r="A188" s="150">
        <v>18</v>
      </c>
      <c r="B188" s="473" t="s">
        <v>394</v>
      </c>
      <c r="C188" s="152" t="s">
        <v>445</v>
      </c>
      <c r="D188" s="152" t="s">
        <v>478</v>
      </c>
      <c r="E188" s="152" t="s">
        <v>483</v>
      </c>
      <c r="F188" s="153" t="s">
        <v>342</v>
      </c>
      <c r="G188" s="474">
        <v>13218</v>
      </c>
      <c r="H188" s="187"/>
      <c r="I188" s="475" t="s">
        <v>497</v>
      </c>
      <c r="J188" s="476">
        <v>44616</v>
      </c>
      <c r="K188" s="476">
        <v>44981</v>
      </c>
      <c r="L188" s="187"/>
      <c r="M188" s="158"/>
      <c r="N188" s="159"/>
      <c r="O188" s="159"/>
      <c r="P188" s="160"/>
      <c r="Q188" s="161"/>
      <c r="R188" s="159"/>
      <c r="S188" s="159"/>
      <c r="T188" s="159"/>
      <c r="U188" s="159"/>
      <c r="V188" s="185"/>
      <c r="W188" s="185"/>
      <c r="X188" s="375"/>
      <c r="Y188" s="473" t="s">
        <v>220</v>
      </c>
      <c r="Z188" s="166" t="s">
        <v>221</v>
      </c>
      <c r="AA188" s="478" t="s">
        <v>222</v>
      </c>
      <c r="AB188" s="479">
        <v>44627</v>
      </c>
      <c r="AC188" s="480">
        <v>13243</v>
      </c>
      <c r="AD188" s="479">
        <v>44627</v>
      </c>
      <c r="AE188" s="479">
        <v>44992</v>
      </c>
      <c r="AF188" s="166" t="s">
        <v>557</v>
      </c>
      <c r="AG188" s="432" t="s">
        <v>569</v>
      </c>
      <c r="AH188" s="185"/>
      <c r="AI188" s="340"/>
      <c r="AJ188" s="340"/>
      <c r="AK188" s="482">
        <v>279166.67</v>
      </c>
      <c r="AL188" s="171"/>
      <c r="AM188" s="172"/>
      <c r="AN188" s="172"/>
      <c r="AO188" s="172"/>
      <c r="AP188" s="172"/>
      <c r="AQ188" s="172"/>
      <c r="AR188" s="172"/>
      <c r="AS188" s="376"/>
      <c r="AT188" s="376"/>
      <c r="AU188" s="483"/>
      <c r="AV188" s="483"/>
      <c r="AW188" s="175"/>
      <c r="AX188" s="484"/>
      <c r="AY188" s="376"/>
      <c r="AZ188" s="376"/>
      <c r="BA188" s="377"/>
      <c r="BB188" s="378"/>
      <c r="BC188" s="173"/>
      <c r="BD188" s="176"/>
      <c r="BE188" s="176"/>
      <c r="BF188" s="377"/>
      <c r="BG188" s="376"/>
      <c r="BH188" s="379"/>
      <c r="BI188" s="380">
        <f>AK188</f>
        <v>279166.67</v>
      </c>
      <c r="BJ188" s="181"/>
      <c r="BK188" s="182">
        <f>89.84+13293.66+5131.05+22284.96+300.86+4632.79+1968.28+3520+10250+1263.39+5358.08+104.53+350+894.52+247.86+2714.66+3140.6+1913+11511.07</f>
        <v>88969.15</v>
      </c>
      <c r="BL188" s="183">
        <f>BJ189+BK188</f>
        <v>166219.25</v>
      </c>
      <c r="BM188" s="184"/>
      <c r="BN188" s="185"/>
      <c r="BO188" s="185"/>
      <c r="BP188" s="185"/>
      <c r="BQ188" s="185"/>
      <c r="BR188" s="185"/>
      <c r="BS188" s="185"/>
      <c r="BT188" s="185"/>
      <c r="BU188" s="186"/>
      <c r="BV188" s="186"/>
      <c r="BW188" s="185"/>
      <c r="BX188" s="185"/>
      <c r="BY188" s="187"/>
      <c r="BZ188" s="391" t="s">
        <v>412</v>
      </c>
      <c r="CA188" s="188">
        <v>13776</v>
      </c>
      <c r="CB188" s="152" t="s">
        <v>833</v>
      </c>
      <c r="CC188" s="152">
        <v>713092</v>
      </c>
      <c r="CD188" s="152" t="s">
        <v>834</v>
      </c>
      <c r="CE188" s="281">
        <v>709671</v>
      </c>
    </row>
    <row r="189" spans="1:83" x14ac:dyDescent="0.25">
      <c r="A189" s="191"/>
      <c r="B189" s="485"/>
      <c r="C189" s="193"/>
      <c r="D189" s="193"/>
      <c r="E189" s="193"/>
      <c r="F189" s="194"/>
      <c r="G189" s="486"/>
      <c r="H189" s="230"/>
      <c r="I189" s="487"/>
      <c r="J189" s="488"/>
      <c r="K189" s="488"/>
      <c r="L189" s="230"/>
      <c r="M189" s="199"/>
      <c r="N189" s="200"/>
      <c r="O189" s="200"/>
      <c r="P189" s="201"/>
      <c r="Q189" s="202"/>
      <c r="R189" s="200"/>
      <c r="S189" s="200"/>
      <c r="T189" s="200"/>
      <c r="U189" s="200"/>
      <c r="V189" s="228"/>
      <c r="W189" s="228"/>
      <c r="X189" s="384"/>
      <c r="Y189" s="485"/>
      <c r="Z189" s="207"/>
      <c r="AA189" s="490"/>
      <c r="AB189" s="491"/>
      <c r="AC189" s="492"/>
      <c r="AD189" s="491"/>
      <c r="AE189" s="491"/>
      <c r="AF189" s="207"/>
      <c r="AG189" s="438"/>
      <c r="AH189" s="228"/>
      <c r="AI189" s="349"/>
      <c r="AJ189" s="349"/>
      <c r="AK189" s="494"/>
      <c r="AL189" s="212" t="s">
        <v>578</v>
      </c>
      <c r="AM189" s="213" t="s">
        <v>650</v>
      </c>
      <c r="AN189" s="213">
        <v>44992</v>
      </c>
      <c r="AO189" s="284">
        <v>13488</v>
      </c>
      <c r="AP189" s="213" t="s">
        <v>695</v>
      </c>
      <c r="AQ189" s="215">
        <v>44992</v>
      </c>
      <c r="AR189" s="213">
        <v>45358</v>
      </c>
      <c r="AS189" s="289"/>
      <c r="AT189" s="289"/>
      <c r="AU189" s="506"/>
      <c r="AV189" s="506"/>
      <c r="AW189" s="218"/>
      <c r="AX189" s="507"/>
      <c r="AY189" s="289"/>
      <c r="AZ189" s="289"/>
      <c r="BA189" s="290"/>
      <c r="BB189" s="291"/>
      <c r="BC189" s="217"/>
      <c r="BD189" s="219"/>
      <c r="BE189" s="219"/>
      <c r="BF189" s="290"/>
      <c r="BG189" s="289"/>
      <c r="BH189" s="292"/>
      <c r="BI189" s="385"/>
      <c r="BJ189" s="224">
        <v>77250.100000000006</v>
      </c>
      <c r="BK189" s="225"/>
      <c r="BL189" s="226"/>
      <c r="BM189" s="227"/>
      <c r="BN189" s="228"/>
      <c r="BO189" s="228"/>
      <c r="BP189" s="228"/>
      <c r="BQ189" s="228"/>
      <c r="BR189" s="228"/>
      <c r="BS189" s="228"/>
      <c r="BT189" s="228"/>
      <c r="BU189" s="229"/>
      <c r="BV189" s="229"/>
      <c r="BW189" s="228"/>
      <c r="BX189" s="228"/>
      <c r="BY189" s="230"/>
      <c r="BZ189" s="392"/>
      <c r="CA189" s="193"/>
      <c r="CB189" s="193"/>
      <c r="CC189" s="193"/>
      <c r="CD189" s="193"/>
      <c r="CE189" s="287"/>
    </row>
    <row r="190" spans="1:83" x14ac:dyDescent="0.25">
      <c r="A190" s="191"/>
      <c r="B190" s="485"/>
      <c r="C190" s="193"/>
      <c r="D190" s="193"/>
      <c r="E190" s="193"/>
      <c r="F190" s="194"/>
      <c r="G190" s="486"/>
      <c r="H190" s="230"/>
      <c r="I190" s="487"/>
      <c r="J190" s="488"/>
      <c r="K190" s="488"/>
      <c r="L190" s="230"/>
      <c r="M190" s="199"/>
      <c r="N190" s="200"/>
      <c r="O190" s="200"/>
      <c r="P190" s="201"/>
      <c r="Q190" s="202"/>
      <c r="R190" s="200"/>
      <c r="S190" s="200"/>
      <c r="T190" s="200"/>
      <c r="U190" s="200"/>
      <c r="V190" s="228"/>
      <c r="W190" s="228"/>
      <c r="X190" s="384"/>
      <c r="Y190" s="485"/>
      <c r="Z190" s="207"/>
      <c r="AA190" s="490"/>
      <c r="AB190" s="491"/>
      <c r="AC190" s="492"/>
      <c r="AD190" s="491"/>
      <c r="AE190" s="491"/>
      <c r="AF190" s="207"/>
      <c r="AG190" s="438"/>
      <c r="AH190" s="228"/>
      <c r="AI190" s="349"/>
      <c r="AJ190" s="349"/>
      <c r="AK190" s="494"/>
      <c r="AL190" s="212" t="s">
        <v>578</v>
      </c>
      <c r="AM190" s="213" t="s">
        <v>581</v>
      </c>
      <c r="AN190" s="213">
        <v>45356</v>
      </c>
      <c r="AO190" s="284">
        <v>13728</v>
      </c>
      <c r="AP190" s="213" t="s">
        <v>694</v>
      </c>
      <c r="AQ190" s="215">
        <v>45358</v>
      </c>
      <c r="AR190" s="213">
        <v>45723</v>
      </c>
      <c r="AS190" s="289"/>
      <c r="AT190" s="289"/>
      <c r="AU190" s="506"/>
      <c r="AV190" s="506"/>
      <c r="AW190" s="218"/>
      <c r="AX190" s="507"/>
      <c r="AY190" s="289"/>
      <c r="AZ190" s="289"/>
      <c r="BA190" s="290"/>
      <c r="BB190" s="291"/>
      <c r="BC190" s="217"/>
      <c r="BD190" s="219"/>
      <c r="BE190" s="219"/>
      <c r="BF190" s="290"/>
      <c r="BG190" s="289"/>
      <c r="BH190" s="292"/>
      <c r="BI190" s="385"/>
      <c r="BJ190" s="224"/>
      <c r="BK190" s="225"/>
      <c r="BL190" s="226"/>
      <c r="BM190" s="227"/>
      <c r="BN190" s="228"/>
      <c r="BO190" s="228"/>
      <c r="BP190" s="228"/>
      <c r="BQ190" s="228"/>
      <c r="BR190" s="228"/>
      <c r="BS190" s="228"/>
      <c r="BT190" s="228"/>
      <c r="BU190" s="229"/>
      <c r="BV190" s="229"/>
      <c r="BW190" s="228"/>
      <c r="BX190" s="228"/>
      <c r="BY190" s="230"/>
      <c r="BZ190" s="392"/>
      <c r="CA190" s="193"/>
      <c r="CB190" s="193"/>
      <c r="CC190" s="193"/>
      <c r="CD190" s="193"/>
      <c r="CE190" s="287"/>
    </row>
    <row r="191" spans="1:83" x14ac:dyDescent="0.25">
      <c r="A191" s="191"/>
      <c r="B191" s="485"/>
      <c r="C191" s="193"/>
      <c r="D191" s="193"/>
      <c r="E191" s="193"/>
      <c r="F191" s="194"/>
      <c r="G191" s="486"/>
      <c r="H191" s="230"/>
      <c r="I191" s="487"/>
      <c r="J191" s="488"/>
      <c r="K191" s="488"/>
      <c r="L191" s="230"/>
      <c r="M191" s="199"/>
      <c r="N191" s="200"/>
      <c r="O191" s="200"/>
      <c r="P191" s="201"/>
      <c r="Q191" s="202"/>
      <c r="R191" s="200"/>
      <c r="S191" s="200"/>
      <c r="T191" s="200"/>
      <c r="U191" s="200"/>
      <c r="V191" s="228"/>
      <c r="W191" s="228"/>
      <c r="X191" s="384"/>
      <c r="Y191" s="485"/>
      <c r="Z191" s="207"/>
      <c r="AA191" s="490"/>
      <c r="AB191" s="491"/>
      <c r="AC191" s="492"/>
      <c r="AD191" s="491"/>
      <c r="AE191" s="491"/>
      <c r="AF191" s="207"/>
      <c r="AG191" s="438"/>
      <c r="AH191" s="228"/>
      <c r="AI191" s="349"/>
      <c r="AJ191" s="349"/>
      <c r="AK191" s="494"/>
      <c r="AL191" s="212"/>
      <c r="AM191" s="213"/>
      <c r="AN191" s="213"/>
      <c r="AO191" s="284"/>
      <c r="AP191" s="213"/>
      <c r="AQ191" s="215"/>
      <c r="AR191" s="213"/>
      <c r="AS191" s="289"/>
      <c r="AT191" s="289"/>
      <c r="AU191" s="506"/>
      <c r="AV191" s="506"/>
      <c r="AW191" s="218"/>
      <c r="AX191" s="507"/>
      <c r="AY191" s="289"/>
      <c r="AZ191" s="289"/>
      <c r="BA191" s="290"/>
      <c r="BB191" s="291"/>
      <c r="BC191" s="217"/>
      <c r="BD191" s="219"/>
      <c r="BE191" s="219"/>
      <c r="BF191" s="290"/>
      <c r="BG191" s="289"/>
      <c r="BH191" s="292"/>
      <c r="BI191" s="385"/>
      <c r="BJ191" s="224"/>
      <c r="BK191" s="225"/>
      <c r="BL191" s="226"/>
      <c r="BM191" s="227"/>
      <c r="BN191" s="228"/>
      <c r="BO191" s="228"/>
      <c r="BP191" s="228"/>
      <c r="BQ191" s="228"/>
      <c r="BR191" s="228"/>
      <c r="BS191" s="228"/>
      <c r="BT191" s="228"/>
      <c r="BU191" s="229"/>
      <c r="BV191" s="229"/>
      <c r="BW191" s="228"/>
      <c r="BX191" s="228"/>
      <c r="BY191" s="230"/>
      <c r="BZ191" s="392"/>
      <c r="CA191" s="193"/>
      <c r="CB191" s="193"/>
      <c r="CC191" s="193"/>
      <c r="CD191" s="193"/>
      <c r="CE191" s="287"/>
    </row>
    <row r="192" spans="1:83" ht="15.75" thickBot="1" x14ac:dyDescent="0.3">
      <c r="A192" s="234"/>
      <c r="B192" s="495"/>
      <c r="C192" s="236"/>
      <c r="D192" s="236"/>
      <c r="E192" s="236"/>
      <c r="F192" s="237"/>
      <c r="G192" s="496"/>
      <c r="H192" s="273"/>
      <c r="I192" s="497"/>
      <c r="J192" s="498"/>
      <c r="K192" s="498"/>
      <c r="L192" s="273"/>
      <c r="M192" s="242"/>
      <c r="N192" s="243"/>
      <c r="O192" s="243"/>
      <c r="P192" s="244"/>
      <c r="Q192" s="245"/>
      <c r="R192" s="243"/>
      <c r="S192" s="243"/>
      <c r="T192" s="243"/>
      <c r="U192" s="243"/>
      <c r="V192" s="271"/>
      <c r="W192" s="271"/>
      <c r="X192" s="389"/>
      <c r="Y192" s="495"/>
      <c r="Z192" s="250"/>
      <c r="AA192" s="500"/>
      <c r="AB192" s="501"/>
      <c r="AC192" s="502"/>
      <c r="AD192" s="501"/>
      <c r="AE192" s="501"/>
      <c r="AF192" s="250"/>
      <c r="AG192" s="444"/>
      <c r="AH192" s="271"/>
      <c r="AI192" s="369"/>
      <c r="AJ192" s="369"/>
      <c r="AK192" s="504"/>
      <c r="AL192" s="255"/>
      <c r="AM192" s="256"/>
      <c r="AN192" s="256"/>
      <c r="AO192" s="429"/>
      <c r="AP192" s="256"/>
      <c r="AQ192" s="258"/>
      <c r="AR192" s="256"/>
      <c r="AS192" s="362"/>
      <c r="AT192" s="362"/>
      <c r="AU192" s="256"/>
      <c r="AV192" s="256"/>
      <c r="AW192" s="260"/>
      <c r="AX192" s="261"/>
      <c r="AY192" s="362"/>
      <c r="AZ192" s="362"/>
      <c r="BA192" s="364"/>
      <c r="BB192" s="365"/>
      <c r="BC192" s="256"/>
      <c r="BD192" s="256"/>
      <c r="BE192" s="264"/>
      <c r="BF192" s="364"/>
      <c r="BG192" s="362"/>
      <c r="BH192" s="366"/>
      <c r="BI192" s="390"/>
      <c r="BJ192" s="267"/>
      <c r="BK192" s="268"/>
      <c r="BL192" s="269"/>
      <c r="BM192" s="270"/>
      <c r="BN192" s="271"/>
      <c r="BO192" s="271"/>
      <c r="BP192" s="271"/>
      <c r="BQ192" s="271"/>
      <c r="BR192" s="271"/>
      <c r="BS192" s="271"/>
      <c r="BT192" s="271"/>
      <c r="BU192" s="272"/>
      <c r="BV192" s="272"/>
      <c r="BW192" s="271"/>
      <c r="BX192" s="271"/>
      <c r="BY192" s="273"/>
      <c r="BZ192" s="395"/>
      <c r="CA192" s="236"/>
      <c r="CB192" s="236"/>
      <c r="CC192" s="236"/>
      <c r="CD192" s="236"/>
      <c r="CE192" s="371"/>
    </row>
    <row r="193" spans="1:83" x14ac:dyDescent="0.25">
      <c r="A193" s="150">
        <v>19</v>
      </c>
      <c r="B193" s="151" t="s">
        <v>395</v>
      </c>
      <c r="C193" s="152" t="s">
        <v>446</v>
      </c>
      <c r="D193" s="152" t="s">
        <v>477</v>
      </c>
      <c r="E193" s="152" t="s">
        <v>482</v>
      </c>
      <c r="F193" s="153" t="s">
        <v>343</v>
      </c>
      <c r="G193" s="154">
        <v>12935</v>
      </c>
      <c r="H193" s="372">
        <v>13176</v>
      </c>
      <c r="I193" s="277" t="s">
        <v>498</v>
      </c>
      <c r="J193" s="159" t="s">
        <v>499</v>
      </c>
      <c r="K193" s="159" t="s">
        <v>500</v>
      </c>
      <c r="L193" s="187" t="s">
        <v>911</v>
      </c>
      <c r="M193" s="158"/>
      <c r="N193" s="159"/>
      <c r="O193" s="159"/>
      <c r="P193" s="160"/>
      <c r="Q193" s="156" t="s">
        <v>498</v>
      </c>
      <c r="R193" s="159" t="s">
        <v>499</v>
      </c>
      <c r="S193" s="159" t="s">
        <v>500</v>
      </c>
      <c r="T193" s="159" t="s">
        <v>892</v>
      </c>
      <c r="U193" s="162" t="s">
        <v>721</v>
      </c>
      <c r="V193" s="459">
        <v>13309</v>
      </c>
      <c r="W193" s="163" t="s">
        <v>343</v>
      </c>
      <c r="X193" s="375">
        <v>296849.09999999998</v>
      </c>
      <c r="Y193" s="165" t="s">
        <v>223</v>
      </c>
      <c r="Z193" s="166" t="s">
        <v>185</v>
      </c>
      <c r="AA193" s="166" t="s">
        <v>186</v>
      </c>
      <c r="AB193" s="167">
        <v>44725</v>
      </c>
      <c r="AC193" s="168">
        <v>13309</v>
      </c>
      <c r="AD193" s="167">
        <v>44725</v>
      </c>
      <c r="AE193" s="167">
        <v>44847</v>
      </c>
      <c r="AF193" s="166" t="s">
        <v>558</v>
      </c>
      <c r="AG193" s="166" t="s">
        <v>570</v>
      </c>
      <c r="AH193" s="185"/>
      <c r="AI193" s="340"/>
      <c r="AJ193" s="340"/>
      <c r="AK193" s="170">
        <v>296849.09999999998</v>
      </c>
      <c r="AL193" s="171"/>
      <c r="AM193" s="278"/>
      <c r="AN193" s="172"/>
      <c r="AO193" s="172"/>
      <c r="AP193" s="172"/>
      <c r="AQ193" s="172"/>
      <c r="AR193" s="172"/>
      <c r="AS193" s="376"/>
      <c r="AT193" s="376"/>
      <c r="AU193" s="172"/>
      <c r="AV193" s="172"/>
      <c r="AW193" s="175"/>
      <c r="AX193" s="176"/>
      <c r="AY193" s="376"/>
      <c r="AZ193" s="376"/>
      <c r="BA193" s="377"/>
      <c r="BB193" s="378"/>
      <c r="BC193" s="172"/>
      <c r="BD193" s="172"/>
      <c r="BE193" s="176"/>
      <c r="BF193" s="377"/>
      <c r="BG193" s="376"/>
      <c r="BH193" s="379"/>
      <c r="BI193" s="380">
        <f>AK193</f>
        <v>296849.09999999998</v>
      </c>
      <c r="BJ193" s="181">
        <v>257269.22</v>
      </c>
      <c r="BK193" s="182">
        <f>98949.7+98949.7+98949.7+98949.7+98949.7+98949.7+98949.7+95951.39+98318.48+98949.7+109009.6+113138.57+74108.86</f>
        <v>1282124.5</v>
      </c>
      <c r="BL193" s="183">
        <f>BJ193+BJ194+BJ195+BK193</f>
        <v>2998324.16</v>
      </c>
      <c r="BM193" s="184"/>
      <c r="BN193" s="185"/>
      <c r="BO193" s="185"/>
      <c r="BP193" s="185"/>
      <c r="BQ193" s="185"/>
      <c r="BR193" s="185"/>
      <c r="BS193" s="185"/>
      <c r="BT193" s="185"/>
      <c r="BU193" s="186"/>
      <c r="BV193" s="186"/>
      <c r="BW193" s="185"/>
      <c r="BX193" s="185"/>
      <c r="BY193" s="187"/>
      <c r="BZ193" s="391" t="s">
        <v>403</v>
      </c>
      <c r="CA193" s="188">
        <v>13756</v>
      </c>
      <c r="CB193" s="152" t="s">
        <v>825</v>
      </c>
      <c r="CC193" s="152">
        <v>707008</v>
      </c>
      <c r="CD193" s="152" t="s">
        <v>826</v>
      </c>
      <c r="CE193" s="281">
        <v>713053</v>
      </c>
    </row>
    <row r="194" spans="1:83" x14ac:dyDescent="0.25">
      <c r="A194" s="191"/>
      <c r="B194" s="192"/>
      <c r="C194" s="193"/>
      <c r="D194" s="193"/>
      <c r="E194" s="193"/>
      <c r="F194" s="194"/>
      <c r="G194" s="195"/>
      <c r="H194" s="230"/>
      <c r="I194" s="283"/>
      <c r="J194" s="200"/>
      <c r="K194" s="200"/>
      <c r="L194" s="230"/>
      <c r="M194" s="199"/>
      <c r="N194" s="200"/>
      <c r="O194" s="200"/>
      <c r="P194" s="201"/>
      <c r="Q194" s="197"/>
      <c r="R194" s="200"/>
      <c r="S194" s="200"/>
      <c r="T194" s="200"/>
      <c r="U194" s="203"/>
      <c r="V194" s="228"/>
      <c r="W194" s="204"/>
      <c r="X194" s="384"/>
      <c r="Y194" s="206"/>
      <c r="Z194" s="207"/>
      <c r="AA194" s="207"/>
      <c r="AB194" s="208"/>
      <c r="AC194" s="209"/>
      <c r="AD194" s="208"/>
      <c r="AE194" s="208"/>
      <c r="AF194" s="207"/>
      <c r="AG194" s="207"/>
      <c r="AH194" s="228"/>
      <c r="AI194" s="349"/>
      <c r="AJ194" s="349"/>
      <c r="AK194" s="211"/>
      <c r="AL194" s="212" t="s">
        <v>578</v>
      </c>
      <c r="AM194" s="213" t="s">
        <v>650</v>
      </c>
      <c r="AN194" s="213">
        <v>44847</v>
      </c>
      <c r="AO194" s="284">
        <v>13390</v>
      </c>
      <c r="AP194" s="285" t="s">
        <v>694</v>
      </c>
      <c r="AQ194" s="213">
        <v>44848</v>
      </c>
      <c r="AR194" s="213">
        <v>44909</v>
      </c>
      <c r="AS194" s="289"/>
      <c r="AT194" s="289"/>
      <c r="AU194" s="288"/>
      <c r="AV194" s="285"/>
      <c r="AW194" s="218"/>
      <c r="AX194" s="219"/>
      <c r="AY194" s="289"/>
      <c r="AZ194" s="289"/>
      <c r="BA194" s="290"/>
      <c r="BB194" s="291"/>
      <c r="BC194" s="213"/>
      <c r="BD194" s="213"/>
      <c r="BE194" s="219"/>
      <c r="BF194" s="290"/>
      <c r="BG194" s="289"/>
      <c r="BH194" s="292"/>
      <c r="BI194" s="385"/>
      <c r="BJ194" s="224">
        <v>289174.8</v>
      </c>
      <c r="BK194" s="225"/>
      <c r="BL194" s="226"/>
      <c r="BM194" s="227"/>
      <c r="BN194" s="228"/>
      <c r="BO194" s="228"/>
      <c r="BP194" s="228"/>
      <c r="BQ194" s="228"/>
      <c r="BR194" s="228"/>
      <c r="BS194" s="228"/>
      <c r="BT194" s="228"/>
      <c r="BU194" s="229"/>
      <c r="BV194" s="229"/>
      <c r="BW194" s="228"/>
      <c r="BX194" s="228"/>
      <c r="BY194" s="230"/>
      <c r="BZ194" s="392"/>
      <c r="CA194" s="193"/>
      <c r="CB194" s="193"/>
      <c r="CC194" s="193"/>
      <c r="CD194" s="193"/>
      <c r="CE194" s="287"/>
    </row>
    <row r="195" spans="1:83" x14ac:dyDescent="0.25">
      <c r="A195" s="191"/>
      <c r="B195" s="192"/>
      <c r="C195" s="193"/>
      <c r="D195" s="193"/>
      <c r="E195" s="193"/>
      <c r="F195" s="194"/>
      <c r="G195" s="195"/>
      <c r="H195" s="230"/>
      <c r="I195" s="283"/>
      <c r="J195" s="200"/>
      <c r="K195" s="200"/>
      <c r="L195" s="230"/>
      <c r="M195" s="199"/>
      <c r="N195" s="200"/>
      <c r="O195" s="200"/>
      <c r="P195" s="201"/>
      <c r="Q195" s="197"/>
      <c r="R195" s="200"/>
      <c r="S195" s="200"/>
      <c r="T195" s="200"/>
      <c r="U195" s="203"/>
      <c r="V195" s="228"/>
      <c r="W195" s="204"/>
      <c r="X195" s="384"/>
      <c r="Y195" s="206"/>
      <c r="Z195" s="207"/>
      <c r="AA195" s="207"/>
      <c r="AB195" s="208"/>
      <c r="AC195" s="209"/>
      <c r="AD195" s="208"/>
      <c r="AE195" s="208"/>
      <c r="AF195" s="207"/>
      <c r="AG195" s="207"/>
      <c r="AH195" s="228"/>
      <c r="AI195" s="349"/>
      <c r="AJ195" s="349"/>
      <c r="AK195" s="211"/>
      <c r="AL195" s="212" t="s">
        <v>578</v>
      </c>
      <c r="AM195" s="213" t="s">
        <v>581</v>
      </c>
      <c r="AN195" s="215">
        <v>44903</v>
      </c>
      <c r="AO195" s="284">
        <v>13427</v>
      </c>
      <c r="AP195" s="285" t="s">
        <v>696</v>
      </c>
      <c r="AQ195" s="213">
        <v>44909</v>
      </c>
      <c r="AR195" s="213">
        <v>45273</v>
      </c>
      <c r="AS195" s="289"/>
      <c r="AT195" s="289"/>
      <c r="AU195" s="288"/>
      <c r="AV195" s="285"/>
      <c r="AW195" s="218"/>
      <c r="AX195" s="219"/>
      <c r="AY195" s="289"/>
      <c r="AZ195" s="289"/>
      <c r="BA195" s="290"/>
      <c r="BB195" s="291"/>
      <c r="BC195" s="213"/>
      <c r="BD195" s="213"/>
      <c r="BE195" s="219"/>
      <c r="BF195" s="290"/>
      <c r="BG195" s="289"/>
      <c r="BH195" s="292"/>
      <c r="BI195" s="385"/>
      <c r="BJ195" s="224">
        <v>1169755.6399999999</v>
      </c>
      <c r="BK195" s="225"/>
      <c r="BL195" s="226"/>
      <c r="BM195" s="227"/>
      <c r="BN195" s="228"/>
      <c r="BO195" s="228"/>
      <c r="BP195" s="228"/>
      <c r="BQ195" s="228"/>
      <c r="BR195" s="228"/>
      <c r="BS195" s="228"/>
      <c r="BT195" s="228"/>
      <c r="BU195" s="229"/>
      <c r="BV195" s="229"/>
      <c r="BW195" s="228"/>
      <c r="BX195" s="228"/>
      <c r="BY195" s="230"/>
      <c r="BZ195" s="392"/>
      <c r="CA195" s="193"/>
      <c r="CB195" s="193"/>
      <c r="CC195" s="193"/>
      <c r="CD195" s="193"/>
      <c r="CE195" s="287"/>
    </row>
    <row r="196" spans="1:83" x14ac:dyDescent="0.25">
      <c r="A196" s="191"/>
      <c r="B196" s="192"/>
      <c r="C196" s="193"/>
      <c r="D196" s="193"/>
      <c r="E196" s="193"/>
      <c r="F196" s="194"/>
      <c r="G196" s="195"/>
      <c r="H196" s="230"/>
      <c r="I196" s="283"/>
      <c r="J196" s="200"/>
      <c r="K196" s="200"/>
      <c r="L196" s="230"/>
      <c r="M196" s="199"/>
      <c r="N196" s="200"/>
      <c r="O196" s="200"/>
      <c r="P196" s="201"/>
      <c r="Q196" s="197"/>
      <c r="R196" s="200"/>
      <c r="S196" s="200"/>
      <c r="T196" s="200"/>
      <c r="U196" s="203"/>
      <c r="V196" s="228"/>
      <c r="W196" s="204"/>
      <c r="X196" s="384"/>
      <c r="Y196" s="206"/>
      <c r="Z196" s="207"/>
      <c r="AA196" s="207"/>
      <c r="AB196" s="208"/>
      <c r="AC196" s="209"/>
      <c r="AD196" s="208"/>
      <c r="AE196" s="208"/>
      <c r="AF196" s="207"/>
      <c r="AG196" s="207"/>
      <c r="AH196" s="228"/>
      <c r="AI196" s="349"/>
      <c r="AJ196" s="349"/>
      <c r="AK196" s="211"/>
      <c r="AL196" s="212" t="s">
        <v>578</v>
      </c>
      <c r="AM196" s="213" t="s">
        <v>583</v>
      </c>
      <c r="AN196" s="215">
        <v>45287</v>
      </c>
      <c r="AO196" s="284">
        <v>13673</v>
      </c>
      <c r="AP196" s="285" t="s">
        <v>694</v>
      </c>
      <c r="AQ196" s="213">
        <v>45292</v>
      </c>
      <c r="AR196" s="213">
        <v>45657</v>
      </c>
      <c r="AS196" s="289"/>
      <c r="AT196" s="289"/>
      <c r="AU196" s="288"/>
      <c r="AV196" s="285"/>
      <c r="AW196" s="218"/>
      <c r="AX196" s="219"/>
      <c r="AY196" s="289"/>
      <c r="AZ196" s="289"/>
      <c r="BA196" s="290"/>
      <c r="BB196" s="291"/>
      <c r="BC196" s="213"/>
      <c r="BD196" s="213"/>
      <c r="BE196" s="219"/>
      <c r="BF196" s="290"/>
      <c r="BG196" s="289"/>
      <c r="BH196" s="292"/>
      <c r="BI196" s="385"/>
      <c r="BJ196" s="224"/>
      <c r="BK196" s="225"/>
      <c r="BL196" s="226"/>
      <c r="BM196" s="227"/>
      <c r="BN196" s="228"/>
      <c r="BO196" s="228"/>
      <c r="BP196" s="228"/>
      <c r="BQ196" s="228"/>
      <c r="BR196" s="228"/>
      <c r="BS196" s="228"/>
      <c r="BT196" s="228"/>
      <c r="BU196" s="229"/>
      <c r="BV196" s="229"/>
      <c r="BW196" s="228"/>
      <c r="BX196" s="228"/>
      <c r="BY196" s="230"/>
      <c r="BZ196" s="392"/>
      <c r="CA196" s="193"/>
      <c r="CB196" s="193"/>
      <c r="CC196" s="193"/>
      <c r="CD196" s="193"/>
      <c r="CE196" s="287"/>
    </row>
    <row r="197" spans="1:83" x14ac:dyDescent="0.25">
      <c r="A197" s="191"/>
      <c r="B197" s="192"/>
      <c r="C197" s="193"/>
      <c r="D197" s="193"/>
      <c r="E197" s="193"/>
      <c r="F197" s="194"/>
      <c r="G197" s="195"/>
      <c r="H197" s="230"/>
      <c r="I197" s="283"/>
      <c r="J197" s="200"/>
      <c r="K197" s="200"/>
      <c r="L197" s="230"/>
      <c r="M197" s="199"/>
      <c r="N197" s="200"/>
      <c r="O197" s="200"/>
      <c r="P197" s="201"/>
      <c r="Q197" s="197"/>
      <c r="R197" s="200"/>
      <c r="S197" s="200"/>
      <c r="T197" s="200"/>
      <c r="U197" s="203"/>
      <c r="V197" s="228"/>
      <c r="W197" s="204"/>
      <c r="X197" s="384"/>
      <c r="Y197" s="206"/>
      <c r="Z197" s="207"/>
      <c r="AA197" s="207"/>
      <c r="AB197" s="208"/>
      <c r="AC197" s="209"/>
      <c r="AD197" s="208"/>
      <c r="AE197" s="208"/>
      <c r="AF197" s="207"/>
      <c r="AG197" s="207"/>
      <c r="AH197" s="228"/>
      <c r="AI197" s="349"/>
      <c r="AJ197" s="349"/>
      <c r="AK197" s="211"/>
      <c r="AL197" s="212"/>
      <c r="AM197" s="213"/>
      <c r="AN197" s="215"/>
      <c r="AO197" s="215"/>
      <c r="AP197" s="285"/>
      <c r="AQ197" s="213"/>
      <c r="AR197" s="213"/>
      <c r="AS197" s="289"/>
      <c r="AT197" s="289"/>
      <c r="AU197" s="288"/>
      <c r="AV197" s="285"/>
      <c r="AW197" s="218"/>
      <c r="AX197" s="219"/>
      <c r="AY197" s="289"/>
      <c r="AZ197" s="289"/>
      <c r="BA197" s="290"/>
      <c r="BB197" s="291"/>
      <c r="BC197" s="213"/>
      <c r="BD197" s="213"/>
      <c r="BE197" s="219"/>
      <c r="BF197" s="290"/>
      <c r="BG197" s="289"/>
      <c r="BH197" s="292"/>
      <c r="BI197" s="385"/>
      <c r="BJ197" s="224"/>
      <c r="BK197" s="225"/>
      <c r="BL197" s="226"/>
      <c r="BM197" s="227"/>
      <c r="BN197" s="228"/>
      <c r="BO197" s="228"/>
      <c r="BP197" s="228"/>
      <c r="BQ197" s="228"/>
      <c r="BR197" s="228"/>
      <c r="BS197" s="228"/>
      <c r="BT197" s="228"/>
      <c r="BU197" s="229"/>
      <c r="BV197" s="229"/>
      <c r="BW197" s="228"/>
      <c r="BX197" s="228"/>
      <c r="BY197" s="230"/>
      <c r="BZ197" s="392"/>
      <c r="CA197" s="193"/>
      <c r="CB197" s="193"/>
      <c r="CC197" s="193"/>
      <c r="CD197" s="193"/>
      <c r="CE197" s="287"/>
    </row>
    <row r="198" spans="1:83" x14ac:dyDescent="0.25">
      <c r="A198" s="191"/>
      <c r="B198" s="192"/>
      <c r="C198" s="193"/>
      <c r="D198" s="193"/>
      <c r="E198" s="193"/>
      <c r="F198" s="194"/>
      <c r="G198" s="195"/>
      <c r="H198" s="230"/>
      <c r="I198" s="283"/>
      <c r="J198" s="200"/>
      <c r="K198" s="200"/>
      <c r="L198" s="230"/>
      <c r="M198" s="199"/>
      <c r="N198" s="200"/>
      <c r="O198" s="200"/>
      <c r="P198" s="201"/>
      <c r="Q198" s="197"/>
      <c r="R198" s="200"/>
      <c r="S198" s="200"/>
      <c r="T198" s="200"/>
      <c r="U198" s="203"/>
      <c r="V198" s="228"/>
      <c r="W198" s="204"/>
      <c r="X198" s="384"/>
      <c r="Y198" s="206"/>
      <c r="Z198" s="207"/>
      <c r="AA198" s="207"/>
      <c r="AB198" s="208"/>
      <c r="AC198" s="209"/>
      <c r="AD198" s="208"/>
      <c r="AE198" s="208"/>
      <c r="AF198" s="207"/>
      <c r="AG198" s="207"/>
      <c r="AH198" s="228"/>
      <c r="AI198" s="349"/>
      <c r="AJ198" s="349"/>
      <c r="AK198" s="211"/>
      <c r="AL198" s="212"/>
      <c r="AM198" s="285"/>
      <c r="AN198" s="215"/>
      <c r="AO198" s="215"/>
      <c r="AP198" s="285"/>
      <c r="AQ198" s="213"/>
      <c r="AR198" s="213"/>
      <c r="AS198" s="289"/>
      <c r="AT198" s="289"/>
      <c r="AU198" s="288"/>
      <c r="AV198" s="285"/>
      <c r="AW198" s="218"/>
      <c r="AX198" s="219"/>
      <c r="AY198" s="289"/>
      <c r="AZ198" s="289"/>
      <c r="BA198" s="290"/>
      <c r="BB198" s="291"/>
      <c r="BC198" s="213"/>
      <c r="BD198" s="213"/>
      <c r="BE198" s="219"/>
      <c r="BF198" s="290"/>
      <c r="BG198" s="289"/>
      <c r="BH198" s="292"/>
      <c r="BI198" s="385"/>
      <c r="BJ198" s="224"/>
      <c r="BK198" s="225"/>
      <c r="BL198" s="226"/>
      <c r="BM198" s="227"/>
      <c r="BN198" s="228"/>
      <c r="BO198" s="228"/>
      <c r="BP198" s="228"/>
      <c r="BQ198" s="228"/>
      <c r="BR198" s="228"/>
      <c r="BS198" s="228"/>
      <c r="BT198" s="228"/>
      <c r="BU198" s="229"/>
      <c r="BV198" s="229"/>
      <c r="BW198" s="228"/>
      <c r="BX198" s="228"/>
      <c r="BY198" s="230"/>
      <c r="BZ198" s="392"/>
      <c r="CA198" s="193"/>
      <c r="CB198" s="193"/>
      <c r="CC198" s="193"/>
      <c r="CD198" s="193"/>
      <c r="CE198" s="287"/>
    </row>
    <row r="199" spans="1:83" ht="15.75" thickBot="1" x14ac:dyDescent="0.3">
      <c r="A199" s="234"/>
      <c r="B199" s="235"/>
      <c r="C199" s="236"/>
      <c r="D199" s="236"/>
      <c r="E199" s="236"/>
      <c r="F199" s="237"/>
      <c r="G199" s="238"/>
      <c r="H199" s="273"/>
      <c r="I199" s="358"/>
      <c r="J199" s="243"/>
      <c r="K199" s="243"/>
      <c r="L199" s="273"/>
      <c r="M199" s="235"/>
      <c r="N199" s="236"/>
      <c r="O199" s="236"/>
      <c r="P199" s="428"/>
      <c r="Q199" s="240"/>
      <c r="R199" s="243"/>
      <c r="S199" s="243"/>
      <c r="T199" s="243"/>
      <c r="U199" s="246"/>
      <c r="V199" s="271"/>
      <c r="W199" s="247"/>
      <c r="X199" s="389"/>
      <c r="Y199" s="249"/>
      <c r="Z199" s="250"/>
      <c r="AA199" s="250"/>
      <c r="AB199" s="251"/>
      <c r="AC199" s="252"/>
      <c r="AD199" s="251"/>
      <c r="AE199" s="251"/>
      <c r="AF199" s="250"/>
      <c r="AG199" s="250"/>
      <c r="AH199" s="271"/>
      <c r="AI199" s="369"/>
      <c r="AJ199" s="369"/>
      <c r="AK199" s="254"/>
      <c r="AL199" s="255"/>
      <c r="AM199" s="361"/>
      <c r="AN199" s="361"/>
      <c r="AO199" s="361"/>
      <c r="AP199" s="361"/>
      <c r="AQ199" s="361"/>
      <c r="AR199" s="361"/>
      <c r="AS199" s="362"/>
      <c r="AT199" s="362"/>
      <c r="AU199" s="256"/>
      <c r="AV199" s="256"/>
      <c r="AW199" s="260"/>
      <c r="AX199" s="261"/>
      <c r="AY199" s="362"/>
      <c r="AZ199" s="362"/>
      <c r="BA199" s="364"/>
      <c r="BB199" s="365"/>
      <c r="BC199" s="256"/>
      <c r="BD199" s="256"/>
      <c r="BE199" s="264"/>
      <c r="BF199" s="364"/>
      <c r="BG199" s="362"/>
      <c r="BH199" s="366"/>
      <c r="BI199" s="390"/>
      <c r="BJ199" s="267"/>
      <c r="BK199" s="268"/>
      <c r="BL199" s="269"/>
      <c r="BM199" s="270"/>
      <c r="BN199" s="271"/>
      <c r="BO199" s="271"/>
      <c r="BP199" s="271"/>
      <c r="BQ199" s="271"/>
      <c r="BR199" s="271"/>
      <c r="BS199" s="271"/>
      <c r="BT199" s="271"/>
      <c r="BU199" s="272"/>
      <c r="BV199" s="272"/>
      <c r="BW199" s="271"/>
      <c r="BX199" s="271"/>
      <c r="BY199" s="273"/>
      <c r="BZ199" s="395"/>
      <c r="CA199" s="236"/>
      <c r="CB199" s="236"/>
      <c r="CC199" s="236"/>
      <c r="CD199" s="236"/>
      <c r="CE199" s="371"/>
    </row>
    <row r="200" spans="1:83" x14ac:dyDescent="0.25">
      <c r="A200" s="150">
        <v>20</v>
      </c>
      <c r="B200" s="151" t="s">
        <v>396</v>
      </c>
      <c r="C200" s="152" t="s">
        <v>447</v>
      </c>
      <c r="D200" s="152" t="s">
        <v>477</v>
      </c>
      <c r="E200" s="152" t="s">
        <v>484</v>
      </c>
      <c r="F200" s="153" t="s">
        <v>344</v>
      </c>
      <c r="G200" s="154">
        <v>13123</v>
      </c>
      <c r="H200" s="187"/>
      <c r="I200" s="277" t="s">
        <v>501</v>
      </c>
      <c r="J200" s="157">
        <v>44496</v>
      </c>
      <c r="K200" s="157">
        <v>44861</v>
      </c>
      <c r="L200" s="187"/>
      <c r="M200" s="151"/>
      <c r="N200" s="152"/>
      <c r="O200" s="152"/>
      <c r="P200" s="430"/>
      <c r="Q200" s="341" t="s">
        <v>501</v>
      </c>
      <c r="R200" s="157">
        <v>44496</v>
      </c>
      <c r="S200" s="157">
        <v>44861</v>
      </c>
      <c r="T200" s="188">
        <v>13157</v>
      </c>
      <c r="U200" s="152" t="s">
        <v>722</v>
      </c>
      <c r="V200" s="185"/>
      <c r="W200" s="185"/>
      <c r="X200" s="375"/>
      <c r="Y200" s="165" t="s">
        <v>224</v>
      </c>
      <c r="Z200" s="166" t="s">
        <v>200</v>
      </c>
      <c r="AA200" s="166" t="s">
        <v>201</v>
      </c>
      <c r="AB200" s="167">
        <v>44743</v>
      </c>
      <c r="AC200" s="168">
        <v>13318</v>
      </c>
      <c r="AD200" s="167">
        <v>44743</v>
      </c>
      <c r="AE200" s="167">
        <v>45108</v>
      </c>
      <c r="AF200" s="166" t="s">
        <v>558</v>
      </c>
      <c r="AG200" s="166" t="s">
        <v>570</v>
      </c>
      <c r="AH200" s="185"/>
      <c r="AI200" s="340"/>
      <c r="AJ200" s="340"/>
      <c r="AK200" s="170">
        <v>938629.68</v>
      </c>
      <c r="AL200" s="171"/>
      <c r="AM200" s="172"/>
      <c r="AN200" s="172"/>
      <c r="AO200" s="172"/>
      <c r="AP200" s="172"/>
      <c r="AQ200" s="172"/>
      <c r="AR200" s="172"/>
      <c r="AS200" s="376"/>
      <c r="AT200" s="376"/>
      <c r="AU200" s="172"/>
      <c r="AV200" s="172"/>
      <c r="AW200" s="405"/>
      <c r="AX200" s="406"/>
      <c r="AY200" s="376"/>
      <c r="AZ200" s="376"/>
      <c r="BA200" s="377"/>
      <c r="BB200" s="378"/>
      <c r="BC200" s="172"/>
      <c r="BD200" s="172"/>
      <c r="BE200" s="406"/>
      <c r="BF200" s="377"/>
      <c r="BG200" s="376"/>
      <c r="BH200" s="379"/>
      <c r="BI200" s="380">
        <f>AK200+AW201+AW204</f>
        <v>1117733.52</v>
      </c>
      <c r="BJ200" s="407"/>
      <c r="BK200" s="182">
        <f>88267.1+88267.1+87451.81+88267.1+88267.1+88267.1+88267.1+88267.1+87812.56+88267.1+93144.46+102465.48+93144.46</f>
        <v>1170155.5699999998</v>
      </c>
      <c r="BL200" s="183">
        <f>BJ201+BJ202+BK200</f>
        <v>2596982.7299999995</v>
      </c>
      <c r="BM200" s="184"/>
      <c r="BN200" s="185"/>
      <c r="BO200" s="185"/>
      <c r="BP200" s="185"/>
      <c r="BQ200" s="185"/>
      <c r="BR200" s="185"/>
      <c r="BS200" s="185"/>
      <c r="BT200" s="185"/>
      <c r="BU200" s="186"/>
      <c r="BV200" s="186"/>
      <c r="BW200" s="185"/>
      <c r="BX200" s="185"/>
      <c r="BY200" s="187"/>
      <c r="BZ200" s="391" t="s">
        <v>781</v>
      </c>
      <c r="CA200" s="188">
        <v>13598</v>
      </c>
      <c r="CB200" s="152" t="s">
        <v>782</v>
      </c>
      <c r="CC200" s="152" t="s">
        <v>869</v>
      </c>
      <c r="CD200" s="152" t="s">
        <v>783</v>
      </c>
      <c r="CE200" s="281">
        <v>707261</v>
      </c>
    </row>
    <row r="201" spans="1:83" x14ac:dyDescent="0.25">
      <c r="A201" s="191"/>
      <c r="B201" s="192"/>
      <c r="C201" s="193"/>
      <c r="D201" s="193"/>
      <c r="E201" s="193"/>
      <c r="F201" s="194"/>
      <c r="G201" s="195"/>
      <c r="H201" s="230"/>
      <c r="I201" s="283"/>
      <c r="J201" s="198"/>
      <c r="K201" s="198"/>
      <c r="L201" s="230"/>
      <c r="M201" s="192"/>
      <c r="N201" s="193"/>
      <c r="O201" s="193"/>
      <c r="P201" s="436"/>
      <c r="Q201" s="286"/>
      <c r="R201" s="198"/>
      <c r="S201" s="198"/>
      <c r="T201" s="381"/>
      <c r="U201" s="193"/>
      <c r="V201" s="228"/>
      <c r="W201" s="228"/>
      <c r="X201" s="384"/>
      <c r="Y201" s="206"/>
      <c r="Z201" s="207"/>
      <c r="AA201" s="207"/>
      <c r="AB201" s="208"/>
      <c r="AC201" s="209"/>
      <c r="AD201" s="208"/>
      <c r="AE201" s="208"/>
      <c r="AF201" s="207"/>
      <c r="AG201" s="207"/>
      <c r="AH201" s="228"/>
      <c r="AI201" s="349"/>
      <c r="AJ201" s="349"/>
      <c r="AK201" s="211"/>
      <c r="AL201" s="212" t="s">
        <v>578</v>
      </c>
      <c r="AM201" s="213" t="s">
        <v>650</v>
      </c>
      <c r="AN201" s="213">
        <v>44868</v>
      </c>
      <c r="AO201" s="214" t="s">
        <v>697</v>
      </c>
      <c r="AP201" s="213" t="s">
        <v>658</v>
      </c>
      <c r="AQ201" s="215">
        <v>44868</v>
      </c>
      <c r="AR201" s="213">
        <v>45108</v>
      </c>
      <c r="AS201" s="289"/>
      <c r="AT201" s="289"/>
      <c r="AU201" s="233">
        <v>0.21718982000000001</v>
      </c>
      <c r="AV201" s="217"/>
      <c r="AW201" s="218">
        <v>120575.52</v>
      </c>
      <c r="AX201" s="219">
        <v>0</v>
      </c>
      <c r="AY201" s="289"/>
      <c r="AZ201" s="289"/>
      <c r="BA201" s="290"/>
      <c r="BB201" s="291"/>
      <c r="BC201" s="217"/>
      <c r="BD201" s="219"/>
      <c r="BE201" s="219"/>
      <c r="BF201" s="290"/>
      <c r="BG201" s="289"/>
      <c r="BH201" s="292"/>
      <c r="BI201" s="385"/>
      <c r="BJ201" s="413">
        <v>480991.68</v>
      </c>
      <c r="BK201" s="225"/>
      <c r="BL201" s="226"/>
      <c r="BM201" s="227"/>
      <c r="BN201" s="228"/>
      <c r="BO201" s="228"/>
      <c r="BP201" s="228"/>
      <c r="BQ201" s="228"/>
      <c r="BR201" s="228"/>
      <c r="BS201" s="228"/>
      <c r="BT201" s="228"/>
      <c r="BU201" s="229"/>
      <c r="BV201" s="229"/>
      <c r="BW201" s="228"/>
      <c r="BX201" s="228"/>
      <c r="BY201" s="230"/>
      <c r="BZ201" s="392"/>
      <c r="CA201" s="193"/>
      <c r="CB201" s="193"/>
      <c r="CC201" s="193"/>
      <c r="CD201" s="193"/>
      <c r="CE201" s="287"/>
    </row>
    <row r="202" spans="1:83" x14ac:dyDescent="0.25">
      <c r="A202" s="191"/>
      <c r="B202" s="192"/>
      <c r="C202" s="193"/>
      <c r="D202" s="193"/>
      <c r="E202" s="193"/>
      <c r="F202" s="194"/>
      <c r="G202" s="195"/>
      <c r="H202" s="230"/>
      <c r="I202" s="283"/>
      <c r="J202" s="198"/>
      <c r="K202" s="198"/>
      <c r="L202" s="230"/>
      <c r="M202" s="192"/>
      <c r="N202" s="193"/>
      <c r="O202" s="193"/>
      <c r="P202" s="436"/>
      <c r="Q202" s="286"/>
      <c r="R202" s="198"/>
      <c r="S202" s="198"/>
      <c r="T202" s="381"/>
      <c r="U202" s="193"/>
      <c r="V202" s="228"/>
      <c r="W202" s="228"/>
      <c r="X202" s="384"/>
      <c r="Y202" s="206"/>
      <c r="Z202" s="207"/>
      <c r="AA202" s="207"/>
      <c r="AB202" s="208"/>
      <c r="AC202" s="209"/>
      <c r="AD202" s="208"/>
      <c r="AE202" s="208"/>
      <c r="AF202" s="207"/>
      <c r="AG202" s="207"/>
      <c r="AH202" s="228"/>
      <c r="AI202" s="349"/>
      <c r="AJ202" s="349"/>
      <c r="AK202" s="211"/>
      <c r="AL202" s="212" t="s">
        <v>578</v>
      </c>
      <c r="AM202" s="213" t="s">
        <v>581</v>
      </c>
      <c r="AN202" s="213">
        <v>45098</v>
      </c>
      <c r="AO202" s="288" t="s">
        <v>643</v>
      </c>
      <c r="AP202" s="213" t="s">
        <v>698</v>
      </c>
      <c r="AQ202" s="213">
        <v>45109</v>
      </c>
      <c r="AR202" s="213">
        <v>45474</v>
      </c>
      <c r="AS202" s="289"/>
      <c r="AT202" s="289"/>
      <c r="AU202" s="415"/>
      <c r="AV202" s="213"/>
      <c r="AW202" s="218"/>
      <c r="AX202" s="412"/>
      <c r="AY202" s="289"/>
      <c r="AZ202" s="289"/>
      <c r="BA202" s="290"/>
      <c r="BB202" s="291"/>
      <c r="BC202" s="217"/>
      <c r="BD202" s="219"/>
      <c r="BE202" s="219"/>
      <c r="BF202" s="290"/>
      <c r="BG202" s="289"/>
      <c r="BH202" s="292"/>
      <c r="BI202" s="385"/>
      <c r="BJ202" s="413">
        <v>945835.48</v>
      </c>
      <c r="BK202" s="225"/>
      <c r="BL202" s="226"/>
      <c r="BM202" s="227"/>
      <c r="BN202" s="228"/>
      <c r="BO202" s="228"/>
      <c r="BP202" s="228"/>
      <c r="BQ202" s="228"/>
      <c r="BR202" s="228"/>
      <c r="BS202" s="228"/>
      <c r="BT202" s="228"/>
      <c r="BU202" s="229"/>
      <c r="BV202" s="229"/>
      <c r="BW202" s="228"/>
      <c r="BX202" s="228"/>
      <c r="BY202" s="230"/>
      <c r="BZ202" s="392"/>
      <c r="CA202" s="193"/>
      <c r="CB202" s="193"/>
      <c r="CC202" s="193"/>
      <c r="CD202" s="193"/>
      <c r="CE202" s="287"/>
    </row>
    <row r="203" spans="1:83" x14ac:dyDescent="0.25">
      <c r="A203" s="191"/>
      <c r="B203" s="192"/>
      <c r="C203" s="193"/>
      <c r="D203" s="193"/>
      <c r="E203" s="193"/>
      <c r="F203" s="194"/>
      <c r="G203" s="195"/>
      <c r="H203" s="230"/>
      <c r="I203" s="283"/>
      <c r="J203" s="198"/>
      <c r="K203" s="198"/>
      <c r="L203" s="230"/>
      <c r="M203" s="192"/>
      <c r="N203" s="193"/>
      <c r="O203" s="193"/>
      <c r="P203" s="436"/>
      <c r="Q203" s="286"/>
      <c r="R203" s="198"/>
      <c r="S203" s="198"/>
      <c r="T203" s="381"/>
      <c r="U203" s="193"/>
      <c r="V203" s="228"/>
      <c r="W203" s="228"/>
      <c r="X203" s="384"/>
      <c r="Y203" s="206"/>
      <c r="Z203" s="207"/>
      <c r="AA203" s="207"/>
      <c r="AB203" s="208"/>
      <c r="AC203" s="209"/>
      <c r="AD203" s="208"/>
      <c r="AE203" s="208"/>
      <c r="AF203" s="207"/>
      <c r="AG203" s="207"/>
      <c r="AH203" s="228"/>
      <c r="AI203" s="349"/>
      <c r="AJ203" s="349"/>
      <c r="AK203" s="211"/>
      <c r="AL203" s="212" t="s">
        <v>578</v>
      </c>
      <c r="AM203" s="213" t="s">
        <v>583</v>
      </c>
      <c r="AN203" s="213">
        <v>45460</v>
      </c>
      <c r="AO203" s="214">
        <v>13802</v>
      </c>
      <c r="AP203" s="213" t="s">
        <v>699</v>
      </c>
      <c r="AQ203" s="215">
        <v>45475</v>
      </c>
      <c r="AR203" s="213">
        <v>45839</v>
      </c>
      <c r="AS203" s="289"/>
      <c r="AT203" s="289"/>
      <c r="AU203" s="415"/>
      <c r="AV203" s="213"/>
      <c r="AW203" s="218"/>
      <c r="AX203" s="412"/>
      <c r="AY203" s="289"/>
      <c r="AZ203" s="289"/>
      <c r="BA203" s="290"/>
      <c r="BB203" s="291"/>
      <c r="BC203" s="217"/>
      <c r="BD203" s="219"/>
      <c r="BE203" s="219"/>
      <c r="BF203" s="290"/>
      <c r="BG203" s="289"/>
      <c r="BH203" s="292"/>
      <c r="BI203" s="385"/>
      <c r="BJ203" s="413"/>
      <c r="BK203" s="225"/>
      <c r="BL203" s="226"/>
      <c r="BM203" s="227"/>
      <c r="BN203" s="228"/>
      <c r="BO203" s="228"/>
      <c r="BP203" s="228"/>
      <c r="BQ203" s="228"/>
      <c r="BR203" s="228"/>
      <c r="BS203" s="228"/>
      <c r="BT203" s="228"/>
      <c r="BU203" s="229"/>
      <c r="BV203" s="229"/>
      <c r="BW203" s="228"/>
      <c r="BX203" s="228"/>
      <c r="BY203" s="230"/>
      <c r="BZ203" s="392"/>
      <c r="CA203" s="193"/>
      <c r="CB203" s="193"/>
      <c r="CC203" s="193"/>
      <c r="CD203" s="193"/>
      <c r="CE203" s="287"/>
    </row>
    <row r="204" spans="1:83" x14ac:dyDescent="0.25">
      <c r="A204" s="191"/>
      <c r="B204" s="192"/>
      <c r="C204" s="193"/>
      <c r="D204" s="193"/>
      <c r="E204" s="193"/>
      <c r="F204" s="194"/>
      <c r="G204" s="195"/>
      <c r="H204" s="230"/>
      <c r="I204" s="283"/>
      <c r="J204" s="198"/>
      <c r="K204" s="198"/>
      <c r="L204" s="230"/>
      <c r="M204" s="192"/>
      <c r="N204" s="193"/>
      <c r="O204" s="193"/>
      <c r="P204" s="436"/>
      <c r="Q204" s="286"/>
      <c r="R204" s="198"/>
      <c r="S204" s="198"/>
      <c r="T204" s="381"/>
      <c r="U204" s="193"/>
      <c r="V204" s="228"/>
      <c r="W204" s="228"/>
      <c r="X204" s="384"/>
      <c r="Y204" s="206"/>
      <c r="Z204" s="207"/>
      <c r="AA204" s="207"/>
      <c r="AB204" s="208"/>
      <c r="AC204" s="209"/>
      <c r="AD204" s="208"/>
      <c r="AE204" s="208"/>
      <c r="AF204" s="207"/>
      <c r="AG204" s="207"/>
      <c r="AH204" s="228"/>
      <c r="AI204" s="349"/>
      <c r="AJ204" s="349"/>
      <c r="AK204" s="211"/>
      <c r="AL204" s="212" t="s">
        <v>578</v>
      </c>
      <c r="AM204" s="213" t="s">
        <v>585</v>
      </c>
      <c r="AN204" s="213">
        <v>45622</v>
      </c>
      <c r="AO204" s="214">
        <v>13913</v>
      </c>
      <c r="AP204" s="213" t="s">
        <v>658</v>
      </c>
      <c r="AQ204" s="215">
        <v>45292</v>
      </c>
      <c r="AR204" s="213">
        <v>45839</v>
      </c>
      <c r="AS204" s="289"/>
      <c r="AT204" s="289"/>
      <c r="AU204" s="415"/>
      <c r="AV204" s="213"/>
      <c r="AW204" s="218">
        <v>58528.32</v>
      </c>
      <c r="AX204" s="412"/>
      <c r="AY204" s="289"/>
      <c r="AZ204" s="289"/>
      <c r="BA204" s="290"/>
      <c r="BB204" s="291"/>
      <c r="BC204" s="217"/>
      <c r="BD204" s="219"/>
      <c r="BE204" s="219"/>
      <c r="BF204" s="290"/>
      <c r="BG204" s="289"/>
      <c r="BH204" s="292"/>
      <c r="BI204" s="385"/>
      <c r="BJ204" s="413"/>
      <c r="BK204" s="225"/>
      <c r="BL204" s="226"/>
      <c r="BM204" s="227"/>
      <c r="BN204" s="228"/>
      <c r="BO204" s="228"/>
      <c r="BP204" s="228"/>
      <c r="BQ204" s="228"/>
      <c r="BR204" s="228"/>
      <c r="BS204" s="228"/>
      <c r="BT204" s="228"/>
      <c r="BU204" s="229"/>
      <c r="BV204" s="229"/>
      <c r="BW204" s="228"/>
      <c r="BX204" s="228"/>
      <c r="BY204" s="230"/>
      <c r="BZ204" s="392"/>
      <c r="CA204" s="193"/>
      <c r="CB204" s="193"/>
      <c r="CC204" s="193"/>
      <c r="CD204" s="193"/>
      <c r="CE204" s="287"/>
    </row>
    <row r="205" spans="1:83" x14ac:dyDescent="0.25">
      <c r="A205" s="300"/>
      <c r="B205" s="301"/>
      <c r="C205" s="302"/>
      <c r="D205" s="302"/>
      <c r="E205" s="302"/>
      <c r="F205" s="303"/>
      <c r="G205" s="304"/>
      <c r="H205" s="230"/>
      <c r="I205" s="306"/>
      <c r="J205" s="307"/>
      <c r="K205" s="307"/>
      <c r="L205" s="230"/>
      <c r="M205" s="301"/>
      <c r="N205" s="302"/>
      <c r="O205" s="302"/>
      <c r="P205" s="465"/>
      <c r="Q205" s="330"/>
      <c r="R205" s="307"/>
      <c r="S205" s="307"/>
      <c r="T205" s="508"/>
      <c r="U205" s="302"/>
      <c r="V205" s="228"/>
      <c r="W205" s="228"/>
      <c r="X205" s="384"/>
      <c r="Y205" s="313"/>
      <c r="Z205" s="314"/>
      <c r="AA205" s="314"/>
      <c r="AB205" s="315"/>
      <c r="AC205" s="316"/>
      <c r="AD205" s="315"/>
      <c r="AE205" s="315"/>
      <c r="AF205" s="314"/>
      <c r="AG205" s="314"/>
      <c r="AH205" s="228"/>
      <c r="AI205" s="349"/>
      <c r="AJ205" s="349"/>
      <c r="AK205" s="317"/>
      <c r="AL205" s="318"/>
      <c r="AM205" s="321"/>
      <c r="AN205" s="321"/>
      <c r="AO205" s="509"/>
      <c r="AP205" s="321"/>
      <c r="AQ205" s="510"/>
      <c r="AR205" s="321"/>
      <c r="AS205" s="422"/>
      <c r="AT205" s="422"/>
      <c r="AU205" s="511"/>
      <c r="AV205" s="321"/>
      <c r="AW205" s="512"/>
      <c r="AX205" s="323"/>
      <c r="AY205" s="422"/>
      <c r="AZ205" s="422"/>
      <c r="BA205" s="423"/>
      <c r="BB205" s="424"/>
      <c r="BC205" s="319"/>
      <c r="BD205" s="472"/>
      <c r="BE205" s="472"/>
      <c r="BF205" s="423"/>
      <c r="BG205" s="422"/>
      <c r="BH205" s="425"/>
      <c r="BI205" s="385"/>
      <c r="BJ205" s="469"/>
      <c r="BK205" s="225"/>
      <c r="BL205" s="329"/>
      <c r="BM205" s="227"/>
      <c r="BN205" s="228"/>
      <c r="BO205" s="228"/>
      <c r="BP205" s="228"/>
      <c r="BQ205" s="228"/>
      <c r="BR205" s="228"/>
      <c r="BS205" s="228"/>
      <c r="BT205" s="228"/>
      <c r="BU205" s="229"/>
      <c r="BV205" s="229"/>
      <c r="BW205" s="228"/>
      <c r="BX205" s="228"/>
      <c r="BY205" s="230"/>
      <c r="BZ205" s="426"/>
      <c r="CA205" s="302"/>
      <c r="CB205" s="302"/>
      <c r="CC205" s="302"/>
      <c r="CD205" s="302"/>
      <c r="CE205" s="331"/>
    </row>
    <row r="206" spans="1:83" ht="15.75" thickBot="1" x14ac:dyDescent="0.3">
      <c r="A206" s="234"/>
      <c r="B206" s="235"/>
      <c r="C206" s="236"/>
      <c r="D206" s="236"/>
      <c r="E206" s="236"/>
      <c r="F206" s="237"/>
      <c r="G206" s="238"/>
      <c r="H206" s="273"/>
      <c r="I206" s="358"/>
      <c r="J206" s="241"/>
      <c r="K206" s="241"/>
      <c r="L206" s="273"/>
      <c r="M206" s="242"/>
      <c r="N206" s="243"/>
      <c r="O206" s="243"/>
      <c r="P206" s="244"/>
      <c r="Q206" s="370"/>
      <c r="R206" s="241"/>
      <c r="S206" s="241"/>
      <c r="T206" s="386"/>
      <c r="U206" s="236"/>
      <c r="V206" s="271"/>
      <c r="W206" s="271"/>
      <c r="X206" s="389"/>
      <c r="Y206" s="249"/>
      <c r="Z206" s="250"/>
      <c r="AA206" s="250"/>
      <c r="AB206" s="251"/>
      <c r="AC206" s="252"/>
      <c r="AD206" s="251"/>
      <c r="AE206" s="251"/>
      <c r="AF206" s="250"/>
      <c r="AG206" s="250"/>
      <c r="AH206" s="271"/>
      <c r="AI206" s="369"/>
      <c r="AJ206" s="369"/>
      <c r="AK206" s="254"/>
      <c r="AL206" s="255"/>
      <c r="AM206" s="256"/>
      <c r="AN206" s="256"/>
      <c r="AO206" s="457"/>
      <c r="AP206" s="256"/>
      <c r="AQ206" s="256"/>
      <c r="AR206" s="256"/>
      <c r="AS206" s="362"/>
      <c r="AT206" s="362"/>
      <c r="AU206" s="256"/>
      <c r="AV206" s="256"/>
      <c r="AW206" s="260"/>
      <c r="AX206" s="261"/>
      <c r="AY206" s="362"/>
      <c r="AZ206" s="362"/>
      <c r="BA206" s="364"/>
      <c r="BB206" s="365"/>
      <c r="BC206" s="256"/>
      <c r="BD206" s="256"/>
      <c r="BE206" s="264"/>
      <c r="BF206" s="364"/>
      <c r="BG206" s="362"/>
      <c r="BH206" s="366"/>
      <c r="BI206" s="390"/>
      <c r="BJ206" s="470"/>
      <c r="BK206" s="268"/>
      <c r="BL206" s="269"/>
      <c r="BM206" s="270"/>
      <c r="BN206" s="271"/>
      <c r="BO206" s="271"/>
      <c r="BP206" s="271"/>
      <c r="BQ206" s="271"/>
      <c r="BR206" s="271"/>
      <c r="BS206" s="271"/>
      <c r="BT206" s="271"/>
      <c r="BU206" s="272"/>
      <c r="BV206" s="272"/>
      <c r="BW206" s="271"/>
      <c r="BX206" s="271"/>
      <c r="BY206" s="273"/>
      <c r="BZ206" s="395"/>
      <c r="CA206" s="236"/>
      <c r="CB206" s="236"/>
      <c r="CC206" s="236"/>
      <c r="CD206" s="236"/>
      <c r="CE206" s="371"/>
    </row>
    <row r="207" spans="1:83" x14ac:dyDescent="0.25">
      <c r="A207" s="150">
        <v>21</v>
      </c>
      <c r="B207" s="473" t="s">
        <v>397</v>
      </c>
      <c r="C207" s="152" t="s">
        <v>448</v>
      </c>
      <c r="D207" s="152" t="s">
        <v>477</v>
      </c>
      <c r="E207" s="152" t="s">
        <v>482</v>
      </c>
      <c r="F207" s="153" t="s">
        <v>909</v>
      </c>
      <c r="G207" s="474">
        <v>13264</v>
      </c>
      <c r="H207" s="372">
        <v>13347</v>
      </c>
      <c r="I207" s="475" t="s">
        <v>502</v>
      </c>
      <c r="J207" s="159" t="s">
        <v>503</v>
      </c>
      <c r="K207" s="159" t="s">
        <v>504</v>
      </c>
      <c r="L207" s="372">
        <v>13354</v>
      </c>
      <c r="M207" s="158"/>
      <c r="N207" s="159"/>
      <c r="O207" s="159"/>
      <c r="P207" s="160"/>
      <c r="Q207" s="161" t="s">
        <v>502</v>
      </c>
      <c r="R207" s="159" t="s">
        <v>503</v>
      </c>
      <c r="S207" s="159" t="s">
        <v>504</v>
      </c>
      <c r="T207" s="159" t="s">
        <v>723</v>
      </c>
      <c r="U207" s="162" t="s">
        <v>724</v>
      </c>
      <c r="V207" s="459">
        <v>13423</v>
      </c>
      <c r="W207" s="163" t="s">
        <v>909</v>
      </c>
      <c r="X207" s="375">
        <v>390000</v>
      </c>
      <c r="Y207" s="473" t="s">
        <v>225</v>
      </c>
      <c r="Z207" s="166" t="s">
        <v>226</v>
      </c>
      <c r="AA207" s="478" t="s">
        <v>227</v>
      </c>
      <c r="AB207" s="479">
        <v>44882</v>
      </c>
      <c r="AC207" s="480">
        <v>13422</v>
      </c>
      <c r="AD207" s="479" t="s">
        <v>559</v>
      </c>
      <c r="AE207" s="479">
        <v>45277</v>
      </c>
      <c r="AF207" s="166" t="s">
        <v>558</v>
      </c>
      <c r="AG207" s="478" t="s">
        <v>571</v>
      </c>
      <c r="AH207" s="185"/>
      <c r="AI207" s="340"/>
      <c r="AJ207" s="340"/>
      <c r="AK207" s="482">
        <v>390000</v>
      </c>
      <c r="AL207" s="171"/>
      <c r="AM207" s="172"/>
      <c r="AN207" s="172"/>
      <c r="AO207" s="172"/>
      <c r="AP207" s="172"/>
      <c r="AQ207" s="172"/>
      <c r="AR207" s="172"/>
      <c r="AS207" s="376"/>
      <c r="AT207" s="376"/>
      <c r="AU207" s="483"/>
      <c r="AV207" s="483"/>
      <c r="AW207" s="175"/>
      <c r="AX207" s="484"/>
      <c r="AY207" s="376"/>
      <c r="AZ207" s="376"/>
      <c r="BA207" s="377"/>
      <c r="BB207" s="378"/>
      <c r="BC207" s="173"/>
      <c r="BD207" s="176"/>
      <c r="BE207" s="176"/>
      <c r="BF207" s="377"/>
      <c r="BG207" s="376"/>
      <c r="BH207" s="379"/>
      <c r="BI207" s="380">
        <f>AK207+AW209</f>
        <v>407417.4</v>
      </c>
      <c r="BJ207" s="181"/>
      <c r="BK207" s="182">
        <f>33951.45+33951.45+33951.45+33951.45+33951.45+33951.45+33951.45+33951.45+33951.45+33951.45+33951.45+35471.6+658.73</f>
        <v>409596.28</v>
      </c>
      <c r="BL207" s="183">
        <f>BJ208+BK207</f>
        <v>783260.04</v>
      </c>
      <c r="BM207" s="184"/>
      <c r="BN207" s="185"/>
      <c r="BO207" s="185"/>
      <c r="BP207" s="185"/>
      <c r="BQ207" s="185"/>
      <c r="BR207" s="185"/>
      <c r="BS207" s="185"/>
      <c r="BT207" s="185"/>
      <c r="BU207" s="186"/>
      <c r="BV207" s="186"/>
      <c r="BW207" s="185"/>
      <c r="BX207" s="185"/>
      <c r="BY207" s="187"/>
      <c r="BZ207" s="391" t="s">
        <v>802</v>
      </c>
      <c r="CA207" s="152">
        <v>13485</v>
      </c>
      <c r="CB207" s="152" t="s">
        <v>803</v>
      </c>
      <c r="CC207" s="152">
        <v>707202</v>
      </c>
      <c r="CD207" s="152" t="s">
        <v>804</v>
      </c>
      <c r="CE207" s="281">
        <v>707806</v>
      </c>
    </row>
    <row r="208" spans="1:83" x14ac:dyDescent="0.25">
      <c r="A208" s="191"/>
      <c r="B208" s="485"/>
      <c r="C208" s="193"/>
      <c r="D208" s="193"/>
      <c r="E208" s="193"/>
      <c r="F208" s="194"/>
      <c r="G208" s="486"/>
      <c r="H208" s="230"/>
      <c r="I208" s="487"/>
      <c r="J208" s="200"/>
      <c r="K208" s="200"/>
      <c r="L208" s="230"/>
      <c r="M208" s="199"/>
      <c r="N208" s="200"/>
      <c r="O208" s="200"/>
      <c r="P208" s="201"/>
      <c r="Q208" s="202"/>
      <c r="R208" s="200"/>
      <c r="S208" s="200"/>
      <c r="T208" s="200"/>
      <c r="U208" s="203"/>
      <c r="V208" s="228"/>
      <c r="W208" s="204"/>
      <c r="X208" s="384"/>
      <c r="Y208" s="485"/>
      <c r="Z208" s="207"/>
      <c r="AA208" s="490"/>
      <c r="AB208" s="491"/>
      <c r="AC208" s="492"/>
      <c r="AD208" s="491"/>
      <c r="AE208" s="491"/>
      <c r="AF208" s="207"/>
      <c r="AG208" s="490"/>
      <c r="AH208" s="228"/>
      <c r="AI208" s="349"/>
      <c r="AJ208" s="349"/>
      <c r="AK208" s="494"/>
      <c r="AL208" s="212" t="s">
        <v>578</v>
      </c>
      <c r="AM208" s="213" t="s">
        <v>579</v>
      </c>
      <c r="AN208" s="213">
        <v>45244</v>
      </c>
      <c r="AO208" s="399" t="s">
        <v>700</v>
      </c>
      <c r="AP208" s="213" t="s">
        <v>701</v>
      </c>
      <c r="AQ208" s="215">
        <v>45248</v>
      </c>
      <c r="AR208" s="213">
        <v>45613</v>
      </c>
      <c r="AS208" s="289"/>
      <c r="AT208" s="289"/>
      <c r="AU208" s="217"/>
      <c r="AV208" s="217"/>
      <c r="AW208" s="218"/>
      <c r="AX208" s="219"/>
      <c r="AY208" s="289"/>
      <c r="AZ208" s="289"/>
      <c r="BA208" s="290"/>
      <c r="BB208" s="291"/>
      <c r="BC208" s="217"/>
      <c r="BD208" s="219"/>
      <c r="BE208" s="219"/>
      <c r="BF208" s="290"/>
      <c r="BG208" s="289"/>
      <c r="BH208" s="292"/>
      <c r="BI208" s="385"/>
      <c r="BJ208" s="224">
        <v>373663.76</v>
      </c>
      <c r="BK208" s="225"/>
      <c r="BL208" s="226"/>
      <c r="BM208" s="227"/>
      <c r="BN208" s="228"/>
      <c r="BO208" s="228"/>
      <c r="BP208" s="228"/>
      <c r="BQ208" s="228"/>
      <c r="BR208" s="228"/>
      <c r="BS208" s="228"/>
      <c r="BT208" s="228"/>
      <c r="BU208" s="229"/>
      <c r="BV208" s="229"/>
      <c r="BW208" s="228"/>
      <c r="BX208" s="228"/>
      <c r="BY208" s="230"/>
      <c r="BZ208" s="392"/>
      <c r="CA208" s="193"/>
      <c r="CB208" s="193"/>
      <c r="CC208" s="193"/>
      <c r="CD208" s="193"/>
      <c r="CE208" s="287"/>
    </row>
    <row r="209" spans="1:83" x14ac:dyDescent="0.25">
      <c r="A209" s="191"/>
      <c r="B209" s="485"/>
      <c r="C209" s="193"/>
      <c r="D209" s="193"/>
      <c r="E209" s="193"/>
      <c r="F209" s="194"/>
      <c r="G209" s="486"/>
      <c r="H209" s="230"/>
      <c r="I209" s="487"/>
      <c r="J209" s="200"/>
      <c r="K209" s="200"/>
      <c r="L209" s="230"/>
      <c r="M209" s="199"/>
      <c r="N209" s="200"/>
      <c r="O209" s="200"/>
      <c r="P209" s="201"/>
      <c r="Q209" s="202"/>
      <c r="R209" s="200"/>
      <c r="S209" s="200"/>
      <c r="T209" s="200"/>
      <c r="U209" s="203"/>
      <c r="V209" s="228"/>
      <c r="W209" s="204"/>
      <c r="X209" s="384"/>
      <c r="Y209" s="485"/>
      <c r="Z209" s="207"/>
      <c r="AA209" s="490"/>
      <c r="AB209" s="491"/>
      <c r="AC209" s="492"/>
      <c r="AD209" s="491"/>
      <c r="AE209" s="491"/>
      <c r="AF209" s="207"/>
      <c r="AG209" s="490"/>
      <c r="AH209" s="228"/>
      <c r="AI209" s="349"/>
      <c r="AJ209" s="349"/>
      <c r="AK209" s="494"/>
      <c r="AL209" s="212" t="s">
        <v>578</v>
      </c>
      <c r="AM209" s="213" t="s">
        <v>623</v>
      </c>
      <c r="AN209" s="213">
        <v>45257</v>
      </c>
      <c r="AO209" s="399" t="s">
        <v>910</v>
      </c>
      <c r="AP209" s="213" t="s">
        <v>658</v>
      </c>
      <c r="AQ209" s="215">
        <v>45248</v>
      </c>
      <c r="AR209" s="213">
        <v>45613</v>
      </c>
      <c r="AS209" s="289"/>
      <c r="AT209" s="289"/>
      <c r="AU209" s="217"/>
      <c r="AV209" s="217"/>
      <c r="AW209" s="218">
        <v>17417.400000000001</v>
      </c>
      <c r="AX209" s="219"/>
      <c r="AY209" s="289"/>
      <c r="AZ209" s="289"/>
      <c r="BA209" s="290"/>
      <c r="BB209" s="291"/>
      <c r="BC209" s="217"/>
      <c r="BD209" s="219"/>
      <c r="BE209" s="219"/>
      <c r="BF209" s="290"/>
      <c r="BG209" s="289"/>
      <c r="BH209" s="292"/>
      <c r="BI209" s="385"/>
      <c r="BJ209" s="224"/>
      <c r="BK209" s="225"/>
      <c r="BL209" s="226"/>
      <c r="BM209" s="227"/>
      <c r="BN209" s="228"/>
      <c r="BO209" s="228"/>
      <c r="BP209" s="228"/>
      <c r="BQ209" s="228"/>
      <c r="BR209" s="228"/>
      <c r="BS209" s="228"/>
      <c r="BT209" s="228"/>
      <c r="BU209" s="229"/>
      <c r="BV209" s="229"/>
      <c r="BW209" s="228"/>
      <c r="BX209" s="228"/>
      <c r="BY209" s="230"/>
      <c r="BZ209" s="392"/>
      <c r="CA209" s="193"/>
      <c r="CB209" s="193"/>
      <c r="CC209" s="193"/>
      <c r="CD209" s="193"/>
      <c r="CE209" s="287"/>
    </row>
    <row r="210" spans="1:83" x14ac:dyDescent="0.25">
      <c r="A210" s="191"/>
      <c r="B210" s="485"/>
      <c r="C210" s="193"/>
      <c r="D210" s="193"/>
      <c r="E210" s="193"/>
      <c r="F210" s="194"/>
      <c r="G210" s="486"/>
      <c r="H210" s="230"/>
      <c r="I210" s="487"/>
      <c r="J210" s="200"/>
      <c r="K210" s="200"/>
      <c r="L210" s="230"/>
      <c r="M210" s="199"/>
      <c r="N210" s="200"/>
      <c r="O210" s="200"/>
      <c r="P210" s="201"/>
      <c r="Q210" s="202"/>
      <c r="R210" s="200"/>
      <c r="S210" s="200"/>
      <c r="T210" s="200"/>
      <c r="U210" s="203"/>
      <c r="V210" s="228"/>
      <c r="W210" s="204"/>
      <c r="X210" s="384"/>
      <c r="Y210" s="485"/>
      <c r="Z210" s="207"/>
      <c r="AA210" s="490"/>
      <c r="AB210" s="491"/>
      <c r="AC210" s="492"/>
      <c r="AD210" s="491"/>
      <c r="AE210" s="491"/>
      <c r="AF210" s="207"/>
      <c r="AG210" s="490"/>
      <c r="AH210" s="228"/>
      <c r="AI210" s="349"/>
      <c r="AJ210" s="349"/>
      <c r="AK210" s="494"/>
      <c r="AL210" s="212"/>
      <c r="AM210" s="213"/>
      <c r="AN210" s="213"/>
      <c r="AO210" s="399"/>
      <c r="AP210" s="213"/>
      <c r="AQ210" s="215"/>
      <c r="AR210" s="213"/>
      <c r="AS210" s="289"/>
      <c r="AT210" s="289"/>
      <c r="AU210" s="217"/>
      <c r="AV210" s="217"/>
      <c r="AW210" s="218"/>
      <c r="AX210" s="219"/>
      <c r="AY210" s="289"/>
      <c r="AZ210" s="289"/>
      <c r="BA210" s="290"/>
      <c r="BB210" s="291"/>
      <c r="BC210" s="217"/>
      <c r="BD210" s="219"/>
      <c r="BE210" s="219"/>
      <c r="BF210" s="290"/>
      <c r="BG210" s="289"/>
      <c r="BH210" s="292"/>
      <c r="BI210" s="385"/>
      <c r="BJ210" s="224"/>
      <c r="BK210" s="225"/>
      <c r="BL210" s="226"/>
      <c r="BM210" s="227"/>
      <c r="BN210" s="228"/>
      <c r="BO210" s="228"/>
      <c r="BP210" s="228"/>
      <c r="BQ210" s="228"/>
      <c r="BR210" s="228"/>
      <c r="BS210" s="228"/>
      <c r="BT210" s="228"/>
      <c r="BU210" s="229"/>
      <c r="BV210" s="229"/>
      <c r="BW210" s="228"/>
      <c r="BX210" s="228"/>
      <c r="BY210" s="230"/>
      <c r="BZ210" s="392"/>
      <c r="CA210" s="193"/>
      <c r="CB210" s="193"/>
      <c r="CC210" s="193"/>
      <c r="CD210" s="193"/>
      <c r="CE210" s="287"/>
    </row>
    <row r="211" spans="1:83" ht="15.75" thickBot="1" x14ac:dyDescent="0.3">
      <c r="A211" s="234"/>
      <c r="B211" s="495"/>
      <c r="C211" s="236"/>
      <c r="D211" s="236"/>
      <c r="E211" s="236"/>
      <c r="F211" s="237"/>
      <c r="G211" s="496"/>
      <c r="H211" s="273"/>
      <c r="I211" s="497"/>
      <c r="J211" s="243"/>
      <c r="K211" s="243"/>
      <c r="L211" s="273"/>
      <c r="M211" s="242"/>
      <c r="N211" s="243"/>
      <c r="O211" s="243"/>
      <c r="P211" s="244"/>
      <c r="Q211" s="245"/>
      <c r="R211" s="243"/>
      <c r="S211" s="243"/>
      <c r="T211" s="243"/>
      <c r="U211" s="246"/>
      <c r="V211" s="271"/>
      <c r="W211" s="247"/>
      <c r="X211" s="389"/>
      <c r="Y211" s="495"/>
      <c r="Z211" s="250"/>
      <c r="AA211" s="500"/>
      <c r="AB211" s="501"/>
      <c r="AC211" s="502"/>
      <c r="AD211" s="501"/>
      <c r="AE211" s="501"/>
      <c r="AF211" s="250"/>
      <c r="AG211" s="500"/>
      <c r="AH211" s="271"/>
      <c r="AI211" s="369"/>
      <c r="AJ211" s="369"/>
      <c r="AK211" s="504"/>
      <c r="AL211" s="255"/>
      <c r="AM211" s="256"/>
      <c r="AN211" s="256"/>
      <c r="AO211" s="505"/>
      <c r="AP211" s="256"/>
      <c r="AQ211" s="258"/>
      <c r="AR211" s="256"/>
      <c r="AS211" s="362"/>
      <c r="AT211" s="362"/>
      <c r="AU211" s="256"/>
      <c r="AV211" s="256"/>
      <c r="AW211" s="260"/>
      <c r="AX211" s="261"/>
      <c r="AY211" s="362"/>
      <c r="AZ211" s="362"/>
      <c r="BA211" s="364"/>
      <c r="BB211" s="365"/>
      <c r="BC211" s="256"/>
      <c r="BD211" s="256"/>
      <c r="BE211" s="264"/>
      <c r="BF211" s="364"/>
      <c r="BG211" s="362"/>
      <c r="BH211" s="366"/>
      <c r="BI211" s="390"/>
      <c r="BJ211" s="267"/>
      <c r="BK211" s="268"/>
      <c r="BL211" s="269"/>
      <c r="BM211" s="270"/>
      <c r="BN211" s="271"/>
      <c r="BO211" s="271"/>
      <c r="BP211" s="271"/>
      <c r="BQ211" s="271"/>
      <c r="BR211" s="271"/>
      <c r="BS211" s="271"/>
      <c r="BT211" s="271"/>
      <c r="BU211" s="272"/>
      <c r="BV211" s="272"/>
      <c r="BW211" s="271"/>
      <c r="BX211" s="271"/>
      <c r="BY211" s="273"/>
      <c r="BZ211" s="395"/>
      <c r="CA211" s="236"/>
      <c r="CB211" s="236"/>
      <c r="CC211" s="236"/>
      <c r="CD211" s="236"/>
      <c r="CE211" s="371"/>
    </row>
    <row r="212" spans="1:83" x14ac:dyDescent="0.25">
      <c r="A212" s="150">
        <v>22</v>
      </c>
      <c r="B212" s="473" t="s">
        <v>398</v>
      </c>
      <c r="C212" s="152" t="s">
        <v>449</v>
      </c>
      <c r="D212" s="152" t="s">
        <v>477</v>
      </c>
      <c r="E212" s="152" t="s">
        <v>482</v>
      </c>
      <c r="F212" s="153" t="s">
        <v>345</v>
      </c>
      <c r="G212" s="474">
        <v>13245</v>
      </c>
      <c r="H212" s="372">
        <v>13376</v>
      </c>
      <c r="I212" s="513" t="s">
        <v>505</v>
      </c>
      <c r="J212" s="159" t="s">
        <v>506</v>
      </c>
      <c r="K212" s="159" t="s">
        <v>507</v>
      </c>
      <c r="L212" s="372">
        <v>13377</v>
      </c>
      <c r="M212" s="158"/>
      <c r="N212" s="159"/>
      <c r="O212" s="159"/>
      <c r="P212" s="160"/>
      <c r="Q212" s="161" t="s">
        <v>505</v>
      </c>
      <c r="R212" s="159" t="s">
        <v>506</v>
      </c>
      <c r="S212" s="159" t="s">
        <v>507</v>
      </c>
      <c r="T212" s="159" t="s">
        <v>725</v>
      </c>
      <c r="U212" s="159" t="s">
        <v>912</v>
      </c>
      <c r="V212" s="459">
        <v>13419</v>
      </c>
      <c r="W212" s="163" t="s">
        <v>345</v>
      </c>
      <c r="X212" s="375">
        <v>379000</v>
      </c>
      <c r="Y212" s="473" t="s">
        <v>228</v>
      </c>
      <c r="Z212" s="166" t="s">
        <v>229</v>
      </c>
      <c r="AA212" s="478" t="s">
        <v>230</v>
      </c>
      <c r="AB212" s="479">
        <v>44888</v>
      </c>
      <c r="AC212" s="480">
        <v>13419</v>
      </c>
      <c r="AD212" s="479">
        <v>44887</v>
      </c>
      <c r="AE212" s="479">
        <v>45252</v>
      </c>
      <c r="AF212" s="166" t="s">
        <v>558</v>
      </c>
      <c r="AG212" s="478" t="s">
        <v>571</v>
      </c>
      <c r="AH212" s="185"/>
      <c r="AI212" s="340"/>
      <c r="AJ212" s="340"/>
      <c r="AK212" s="482">
        <v>379200</v>
      </c>
      <c r="AL212" s="171"/>
      <c r="AM212" s="172"/>
      <c r="AN212" s="172"/>
      <c r="AO212" s="172"/>
      <c r="AP212" s="172"/>
      <c r="AQ212" s="172"/>
      <c r="AR212" s="172"/>
      <c r="AS212" s="376"/>
      <c r="AT212" s="376"/>
      <c r="AU212" s="483"/>
      <c r="AV212" s="483"/>
      <c r="AW212" s="175"/>
      <c r="AX212" s="484"/>
      <c r="AY212" s="376"/>
      <c r="AZ212" s="376"/>
      <c r="BA212" s="377"/>
      <c r="BB212" s="378"/>
      <c r="BC212" s="173"/>
      <c r="BD212" s="176"/>
      <c r="BE212" s="176"/>
      <c r="BF212" s="377"/>
      <c r="BG212" s="376"/>
      <c r="BH212" s="379"/>
      <c r="BI212" s="380">
        <f>AK212</f>
        <v>379200</v>
      </c>
      <c r="BJ212" s="181"/>
      <c r="BK212" s="182">
        <f>31600+31600+31600+31600+31600+31600+31600+31600+31600+31600+31600+31600</f>
        <v>379200</v>
      </c>
      <c r="BL212" s="183">
        <f>BJ213+BK212</f>
        <v>758400</v>
      </c>
      <c r="BM212" s="184"/>
      <c r="BN212" s="185"/>
      <c r="BO212" s="185"/>
      <c r="BP212" s="185"/>
      <c r="BQ212" s="185"/>
      <c r="BR212" s="185"/>
      <c r="BS212" s="185"/>
      <c r="BT212" s="185"/>
      <c r="BU212" s="186"/>
      <c r="BV212" s="186"/>
      <c r="BW212" s="185"/>
      <c r="BX212" s="185"/>
      <c r="BY212" s="187"/>
      <c r="BZ212" s="391" t="s">
        <v>800</v>
      </c>
      <c r="CA212" s="188">
        <v>13471</v>
      </c>
      <c r="CB212" s="152" t="s">
        <v>777</v>
      </c>
      <c r="CC212" s="152">
        <v>714468</v>
      </c>
      <c r="CD212" s="152" t="s">
        <v>801</v>
      </c>
      <c r="CE212" s="281">
        <v>706448</v>
      </c>
    </row>
    <row r="213" spans="1:83" x14ac:dyDescent="0.25">
      <c r="A213" s="191"/>
      <c r="B213" s="485"/>
      <c r="C213" s="193"/>
      <c r="D213" s="193"/>
      <c r="E213" s="193"/>
      <c r="F213" s="194"/>
      <c r="G213" s="486"/>
      <c r="H213" s="230"/>
      <c r="I213" s="514"/>
      <c r="J213" s="200"/>
      <c r="K213" s="200"/>
      <c r="L213" s="230"/>
      <c r="M213" s="199"/>
      <c r="N213" s="200"/>
      <c r="O213" s="200"/>
      <c r="P213" s="201"/>
      <c r="Q213" s="202"/>
      <c r="R213" s="200"/>
      <c r="S213" s="200"/>
      <c r="T213" s="200"/>
      <c r="U213" s="200"/>
      <c r="V213" s="228"/>
      <c r="W213" s="204"/>
      <c r="X213" s="384"/>
      <c r="Y213" s="485"/>
      <c r="Z213" s="207"/>
      <c r="AA213" s="490"/>
      <c r="AB213" s="491"/>
      <c r="AC213" s="492"/>
      <c r="AD213" s="491"/>
      <c r="AE213" s="491"/>
      <c r="AF213" s="207"/>
      <c r="AG213" s="490"/>
      <c r="AH213" s="228"/>
      <c r="AI213" s="349"/>
      <c r="AJ213" s="349"/>
      <c r="AK213" s="494"/>
      <c r="AL213" s="212" t="s">
        <v>578</v>
      </c>
      <c r="AM213" s="213" t="s">
        <v>579</v>
      </c>
      <c r="AN213" s="213">
        <v>45251</v>
      </c>
      <c r="AO213" s="399" t="s">
        <v>702</v>
      </c>
      <c r="AP213" s="213" t="s">
        <v>703</v>
      </c>
      <c r="AQ213" s="213">
        <v>45253</v>
      </c>
      <c r="AR213" s="213">
        <v>45618</v>
      </c>
      <c r="AS213" s="289"/>
      <c r="AT213" s="289"/>
      <c r="AU213" s="213"/>
      <c r="AV213" s="213"/>
      <c r="AW213" s="218"/>
      <c r="AX213" s="507"/>
      <c r="AY213" s="289"/>
      <c r="AZ213" s="289"/>
      <c r="BA213" s="290"/>
      <c r="BB213" s="291"/>
      <c r="BC213" s="217"/>
      <c r="BD213" s="219"/>
      <c r="BE213" s="219"/>
      <c r="BF213" s="290"/>
      <c r="BG213" s="289"/>
      <c r="BH213" s="292"/>
      <c r="BI213" s="385"/>
      <c r="BJ213" s="413">
        <v>379200</v>
      </c>
      <c r="BK213" s="225"/>
      <c r="BL213" s="226"/>
      <c r="BM213" s="227"/>
      <c r="BN213" s="228"/>
      <c r="BO213" s="228"/>
      <c r="BP213" s="228"/>
      <c r="BQ213" s="228"/>
      <c r="BR213" s="228"/>
      <c r="BS213" s="228"/>
      <c r="BT213" s="228"/>
      <c r="BU213" s="229"/>
      <c r="BV213" s="229"/>
      <c r="BW213" s="228"/>
      <c r="BX213" s="228"/>
      <c r="BY213" s="230"/>
      <c r="BZ213" s="392"/>
      <c r="CA213" s="193"/>
      <c r="CB213" s="193"/>
      <c r="CC213" s="193"/>
      <c r="CD213" s="193"/>
      <c r="CE213" s="287"/>
    </row>
    <row r="214" spans="1:83" x14ac:dyDescent="0.25">
      <c r="A214" s="191"/>
      <c r="B214" s="485"/>
      <c r="C214" s="193"/>
      <c r="D214" s="193"/>
      <c r="E214" s="193"/>
      <c r="F214" s="194"/>
      <c r="G214" s="486"/>
      <c r="H214" s="230"/>
      <c r="I214" s="514"/>
      <c r="J214" s="200"/>
      <c r="K214" s="200"/>
      <c r="L214" s="230"/>
      <c r="M214" s="199"/>
      <c r="N214" s="200"/>
      <c r="O214" s="200"/>
      <c r="P214" s="201"/>
      <c r="Q214" s="202"/>
      <c r="R214" s="200"/>
      <c r="S214" s="200"/>
      <c r="T214" s="200"/>
      <c r="U214" s="200"/>
      <c r="V214" s="228"/>
      <c r="W214" s="204"/>
      <c r="X214" s="384"/>
      <c r="Y214" s="485"/>
      <c r="Z214" s="207"/>
      <c r="AA214" s="490"/>
      <c r="AB214" s="491"/>
      <c r="AC214" s="492"/>
      <c r="AD214" s="491"/>
      <c r="AE214" s="491"/>
      <c r="AF214" s="207"/>
      <c r="AG214" s="490"/>
      <c r="AH214" s="228"/>
      <c r="AI214" s="349"/>
      <c r="AJ214" s="349"/>
      <c r="AK214" s="494"/>
      <c r="AL214" s="212"/>
      <c r="AM214" s="213"/>
      <c r="AN214" s="213"/>
      <c r="AO214" s="399"/>
      <c r="AP214" s="213"/>
      <c r="AQ214" s="213"/>
      <c r="AR214" s="213"/>
      <c r="AS214" s="289"/>
      <c r="AT214" s="289"/>
      <c r="AU214" s="213"/>
      <c r="AV214" s="213"/>
      <c r="AW214" s="218"/>
      <c r="AX214" s="507"/>
      <c r="AY214" s="289"/>
      <c r="AZ214" s="289"/>
      <c r="BA214" s="290"/>
      <c r="BB214" s="291"/>
      <c r="BC214" s="217"/>
      <c r="BD214" s="219"/>
      <c r="BE214" s="219"/>
      <c r="BF214" s="290"/>
      <c r="BG214" s="289"/>
      <c r="BH214" s="292"/>
      <c r="BI214" s="385"/>
      <c r="BJ214" s="413"/>
      <c r="BK214" s="225"/>
      <c r="BL214" s="226"/>
      <c r="BM214" s="227"/>
      <c r="BN214" s="228"/>
      <c r="BO214" s="228"/>
      <c r="BP214" s="228"/>
      <c r="BQ214" s="228"/>
      <c r="BR214" s="228"/>
      <c r="BS214" s="228"/>
      <c r="BT214" s="228"/>
      <c r="BU214" s="229"/>
      <c r="BV214" s="229"/>
      <c r="BW214" s="228"/>
      <c r="BX214" s="228"/>
      <c r="BY214" s="230"/>
      <c r="BZ214" s="392"/>
      <c r="CA214" s="193"/>
      <c r="CB214" s="193"/>
      <c r="CC214" s="193"/>
      <c r="CD214" s="193"/>
      <c r="CE214" s="287"/>
    </row>
    <row r="215" spans="1:83" ht="15.75" thickBot="1" x14ac:dyDescent="0.3">
      <c r="A215" s="234"/>
      <c r="B215" s="495"/>
      <c r="C215" s="236"/>
      <c r="D215" s="236"/>
      <c r="E215" s="236"/>
      <c r="F215" s="237"/>
      <c r="G215" s="496"/>
      <c r="H215" s="273"/>
      <c r="I215" s="515"/>
      <c r="J215" s="243"/>
      <c r="K215" s="243"/>
      <c r="L215" s="273"/>
      <c r="M215" s="242"/>
      <c r="N215" s="243"/>
      <c r="O215" s="243"/>
      <c r="P215" s="244"/>
      <c r="Q215" s="245"/>
      <c r="R215" s="243"/>
      <c r="S215" s="243"/>
      <c r="T215" s="243"/>
      <c r="U215" s="243"/>
      <c r="V215" s="271"/>
      <c r="W215" s="247"/>
      <c r="X215" s="389"/>
      <c r="Y215" s="495"/>
      <c r="Z215" s="250"/>
      <c r="AA215" s="500"/>
      <c r="AB215" s="501"/>
      <c r="AC215" s="502"/>
      <c r="AD215" s="501"/>
      <c r="AE215" s="501"/>
      <c r="AF215" s="250"/>
      <c r="AG215" s="500"/>
      <c r="AH215" s="271"/>
      <c r="AI215" s="369"/>
      <c r="AJ215" s="369"/>
      <c r="AK215" s="504"/>
      <c r="AL215" s="255"/>
      <c r="AM215" s="256"/>
      <c r="AN215" s="256"/>
      <c r="AO215" s="505"/>
      <c r="AP215" s="256"/>
      <c r="AQ215" s="258"/>
      <c r="AR215" s="256"/>
      <c r="AS215" s="362"/>
      <c r="AT215" s="362"/>
      <c r="AU215" s="256"/>
      <c r="AV215" s="256"/>
      <c r="AW215" s="260"/>
      <c r="AX215" s="261"/>
      <c r="AY215" s="362"/>
      <c r="AZ215" s="362"/>
      <c r="BA215" s="364"/>
      <c r="BB215" s="365"/>
      <c r="BC215" s="256"/>
      <c r="BD215" s="256"/>
      <c r="BE215" s="264"/>
      <c r="BF215" s="364"/>
      <c r="BG215" s="362"/>
      <c r="BH215" s="366"/>
      <c r="BI215" s="390"/>
      <c r="BJ215" s="267"/>
      <c r="BK215" s="268"/>
      <c r="BL215" s="269"/>
      <c r="BM215" s="270"/>
      <c r="BN215" s="271"/>
      <c r="BO215" s="271"/>
      <c r="BP215" s="271"/>
      <c r="BQ215" s="271"/>
      <c r="BR215" s="271"/>
      <c r="BS215" s="271"/>
      <c r="BT215" s="271"/>
      <c r="BU215" s="272"/>
      <c r="BV215" s="272"/>
      <c r="BW215" s="271"/>
      <c r="BX215" s="271"/>
      <c r="BY215" s="273"/>
      <c r="BZ215" s="395"/>
      <c r="CA215" s="236"/>
      <c r="CB215" s="236"/>
      <c r="CC215" s="236"/>
      <c r="CD215" s="236"/>
      <c r="CE215" s="371"/>
    </row>
    <row r="216" spans="1:83" x14ac:dyDescent="0.25">
      <c r="A216" s="150">
        <v>23</v>
      </c>
      <c r="B216" s="473" t="s">
        <v>399</v>
      </c>
      <c r="C216" s="152" t="s">
        <v>450</v>
      </c>
      <c r="D216" s="152" t="s">
        <v>44</v>
      </c>
      <c r="E216" s="152" t="s">
        <v>482</v>
      </c>
      <c r="F216" s="153" t="s">
        <v>346</v>
      </c>
      <c r="G216" s="474">
        <v>13435</v>
      </c>
      <c r="H216" s="187"/>
      <c r="I216" s="513" t="s">
        <v>496</v>
      </c>
      <c r="J216" s="474" t="s">
        <v>496</v>
      </c>
      <c r="K216" s="474" t="s">
        <v>496</v>
      </c>
      <c r="L216" s="187" t="s">
        <v>496</v>
      </c>
      <c r="M216" s="158" t="s">
        <v>749</v>
      </c>
      <c r="N216" s="162" t="s">
        <v>750</v>
      </c>
      <c r="O216" s="159"/>
      <c r="P216" s="160" t="s">
        <v>755</v>
      </c>
      <c r="Q216" s="161"/>
      <c r="R216" s="159"/>
      <c r="S216" s="159"/>
      <c r="T216" s="159"/>
      <c r="U216" s="159"/>
      <c r="V216" s="185"/>
      <c r="W216" s="185"/>
      <c r="X216" s="375"/>
      <c r="Y216" s="151" t="s">
        <v>231</v>
      </c>
      <c r="Z216" s="166" t="s">
        <v>232</v>
      </c>
      <c r="AA216" s="478" t="s">
        <v>233</v>
      </c>
      <c r="AB216" s="479">
        <v>44914</v>
      </c>
      <c r="AC216" s="480">
        <v>13435</v>
      </c>
      <c r="AD216" s="479">
        <v>44914</v>
      </c>
      <c r="AE216" s="479">
        <v>45279</v>
      </c>
      <c r="AF216" s="166" t="s">
        <v>557</v>
      </c>
      <c r="AG216" s="478" t="s">
        <v>571</v>
      </c>
      <c r="AH216" s="185"/>
      <c r="AI216" s="340"/>
      <c r="AJ216" s="340"/>
      <c r="AK216" s="482">
        <v>224784</v>
      </c>
      <c r="AL216" s="171"/>
      <c r="AM216" s="172"/>
      <c r="AN216" s="172"/>
      <c r="AO216" s="172"/>
      <c r="AP216" s="172"/>
      <c r="AQ216" s="172"/>
      <c r="AR216" s="172"/>
      <c r="AS216" s="376"/>
      <c r="AT216" s="376"/>
      <c r="AU216" s="483"/>
      <c r="AV216" s="483"/>
      <c r="AW216" s="175"/>
      <c r="AX216" s="484"/>
      <c r="AY216" s="376"/>
      <c r="AZ216" s="376"/>
      <c r="BA216" s="377"/>
      <c r="BB216" s="378"/>
      <c r="BC216" s="173"/>
      <c r="BD216" s="176"/>
      <c r="BE216" s="176"/>
      <c r="BF216" s="377"/>
      <c r="BG216" s="376"/>
      <c r="BH216" s="379"/>
      <c r="BI216" s="380">
        <f>AK216</f>
        <v>224784</v>
      </c>
      <c r="BJ216" s="181"/>
      <c r="BK216" s="182">
        <f>10943.4+14717.4+10600.58+13775.99+19360+19543.4+7451.8+7675.2+4636.8+4047.8+4484.4</f>
        <v>117236.76999999999</v>
      </c>
      <c r="BL216" s="183">
        <f>BJ217+BK216</f>
        <v>308609.3</v>
      </c>
      <c r="BM216" s="184"/>
      <c r="BN216" s="279"/>
      <c r="BO216" s="185"/>
      <c r="BP216" s="185"/>
      <c r="BQ216" s="185"/>
      <c r="BR216" s="185"/>
      <c r="BS216" s="185"/>
      <c r="BT216" s="185"/>
      <c r="BU216" s="186"/>
      <c r="BV216" s="186"/>
      <c r="BW216" s="185"/>
      <c r="BX216" s="185"/>
      <c r="BY216" s="187"/>
      <c r="BZ216" s="391" t="s">
        <v>874</v>
      </c>
      <c r="CA216" s="188">
        <v>13471</v>
      </c>
      <c r="CB216" s="152" t="s">
        <v>875</v>
      </c>
      <c r="CC216" s="152">
        <v>707806</v>
      </c>
      <c r="CD216" s="152" t="s">
        <v>876</v>
      </c>
      <c r="CE216" s="281">
        <v>707067</v>
      </c>
    </row>
    <row r="217" spans="1:83" x14ac:dyDescent="0.25">
      <c r="A217" s="191"/>
      <c r="B217" s="485"/>
      <c r="C217" s="193"/>
      <c r="D217" s="193"/>
      <c r="E217" s="193"/>
      <c r="F217" s="194"/>
      <c r="G217" s="486"/>
      <c r="H217" s="230"/>
      <c r="I217" s="514"/>
      <c r="J217" s="486"/>
      <c r="K217" s="486"/>
      <c r="L217" s="230"/>
      <c r="M217" s="199"/>
      <c r="N217" s="203"/>
      <c r="O217" s="200"/>
      <c r="P217" s="201"/>
      <c r="Q217" s="202"/>
      <c r="R217" s="200"/>
      <c r="S217" s="200"/>
      <c r="T217" s="200"/>
      <c r="U217" s="200"/>
      <c r="V217" s="228"/>
      <c r="W217" s="228"/>
      <c r="X217" s="384"/>
      <c r="Y217" s="192"/>
      <c r="Z217" s="207"/>
      <c r="AA217" s="490"/>
      <c r="AB217" s="491"/>
      <c r="AC217" s="492"/>
      <c r="AD217" s="491"/>
      <c r="AE217" s="491"/>
      <c r="AF217" s="207"/>
      <c r="AG217" s="490"/>
      <c r="AH217" s="228"/>
      <c r="AI217" s="349"/>
      <c r="AJ217" s="349"/>
      <c r="AK217" s="494"/>
      <c r="AL217" s="212" t="s">
        <v>578</v>
      </c>
      <c r="AM217" s="213" t="s">
        <v>579</v>
      </c>
      <c r="AN217" s="213">
        <v>45278</v>
      </c>
      <c r="AO217" s="399" t="s">
        <v>704</v>
      </c>
      <c r="AP217" s="213" t="s">
        <v>705</v>
      </c>
      <c r="AQ217" s="215">
        <v>45278</v>
      </c>
      <c r="AR217" s="213">
        <v>45645</v>
      </c>
      <c r="AS217" s="289"/>
      <c r="AT217" s="289"/>
      <c r="AU217" s="506"/>
      <c r="AV217" s="506"/>
      <c r="AW217" s="218"/>
      <c r="AX217" s="507"/>
      <c r="AY217" s="289"/>
      <c r="AZ217" s="289"/>
      <c r="BA217" s="290"/>
      <c r="BB217" s="291"/>
      <c r="BC217" s="217"/>
      <c r="BD217" s="219"/>
      <c r="BE217" s="219"/>
      <c r="BF217" s="290"/>
      <c r="BG217" s="289"/>
      <c r="BH217" s="292"/>
      <c r="BI217" s="385"/>
      <c r="BJ217" s="224">
        <v>191372.53</v>
      </c>
      <c r="BK217" s="225"/>
      <c r="BL217" s="226"/>
      <c r="BM217" s="227"/>
      <c r="BN217" s="228"/>
      <c r="BO217" s="228"/>
      <c r="BP217" s="228"/>
      <c r="BQ217" s="228"/>
      <c r="BR217" s="228"/>
      <c r="BS217" s="228"/>
      <c r="BT217" s="228"/>
      <c r="BU217" s="229"/>
      <c r="BV217" s="229"/>
      <c r="BW217" s="228"/>
      <c r="BX217" s="228"/>
      <c r="BY217" s="230"/>
      <c r="BZ217" s="392"/>
      <c r="CA217" s="193"/>
      <c r="CB217" s="193"/>
      <c r="CC217" s="193"/>
      <c r="CD217" s="193"/>
      <c r="CE217" s="287"/>
    </row>
    <row r="218" spans="1:83" x14ac:dyDescent="0.25">
      <c r="A218" s="191"/>
      <c r="B218" s="485"/>
      <c r="C218" s="193"/>
      <c r="D218" s="193"/>
      <c r="E218" s="193"/>
      <c r="F218" s="194"/>
      <c r="G218" s="486"/>
      <c r="H218" s="230"/>
      <c r="I218" s="514"/>
      <c r="J218" s="486"/>
      <c r="K218" s="486"/>
      <c r="L218" s="230"/>
      <c r="M218" s="199"/>
      <c r="N218" s="203"/>
      <c r="O218" s="200"/>
      <c r="P218" s="201"/>
      <c r="Q218" s="202"/>
      <c r="R218" s="200"/>
      <c r="S218" s="200"/>
      <c r="T218" s="200"/>
      <c r="U218" s="200"/>
      <c r="V218" s="228"/>
      <c r="W218" s="228"/>
      <c r="X218" s="384"/>
      <c r="Y218" s="192"/>
      <c r="Z218" s="207"/>
      <c r="AA218" s="490"/>
      <c r="AB218" s="491"/>
      <c r="AC218" s="492"/>
      <c r="AD218" s="491"/>
      <c r="AE218" s="491"/>
      <c r="AF218" s="207"/>
      <c r="AG218" s="490"/>
      <c r="AH218" s="228"/>
      <c r="AI218" s="349"/>
      <c r="AJ218" s="349"/>
      <c r="AK218" s="494"/>
      <c r="AL218" s="212"/>
      <c r="AM218" s="213"/>
      <c r="AN218" s="213"/>
      <c r="AO218" s="399"/>
      <c r="AP218" s="213"/>
      <c r="AQ218" s="215"/>
      <c r="AR218" s="213"/>
      <c r="AS218" s="289"/>
      <c r="AT218" s="289"/>
      <c r="AU218" s="506"/>
      <c r="AV218" s="506"/>
      <c r="AW218" s="218"/>
      <c r="AX218" s="507"/>
      <c r="AY218" s="289"/>
      <c r="AZ218" s="289"/>
      <c r="BA218" s="290"/>
      <c r="BB218" s="291"/>
      <c r="BC218" s="217"/>
      <c r="BD218" s="219"/>
      <c r="BE218" s="219"/>
      <c r="BF218" s="290"/>
      <c r="BG218" s="289"/>
      <c r="BH218" s="292"/>
      <c r="BI218" s="385"/>
      <c r="BJ218" s="224"/>
      <c r="BK218" s="225"/>
      <c r="BL218" s="226"/>
      <c r="BM218" s="227"/>
      <c r="BN218" s="228"/>
      <c r="BO218" s="228"/>
      <c r="BP218" s="228"/>
      <c r="BQ218" s="228"/>
      <c r="BR218" s="228"/>
      <c r="BS218" s="228"/>
      <c r="BT218" s="228"/>
      <c r="BU218" s="229"/>
      <c r="BV218" s="229"/>
      <c r="BW218" s="228"/>
      <c r="BX218" s="228"/>
      <c r="BY218" s="230"/>
      <c r="BZ218" s="392"/>
      <c r="CA218" s="193"/>
      <c r="CB218" s="193"/>
      <c r="CC218" s="193"/>
      <c r="CD218" s="193"/>
      <c r="CE218" s="287"/>
    </row>
    <row r="219" spans="1:83" ht="15.75" thickBot="1" x14ac:dyDescent="0.3">
      <c r="A219" s="234"/>
      <c r="B219" s="495"/>
      <c r="C219" s="236"/>
      <c r="D219" s="236"/>
      <c r="E219" s="236"/>
      <c r="F219" s="237"/>
      <c r="G219" s="496"/>
      <c r="H219" s="273"/>
      <c r="I219" s="515"/>
      <c r="J219" s="496"/>
      <c r="K219" s="496"/>
      <c r="L219" s="273"/>
      <c r="M219" s="242"/>
      <c r="N219" s="246"/>
      <c r="O219" s="243"/>
      <c r="P219" s="244"/>
      <c r="Q219" s="245"/>
      <c r="R219" s="243"/>
      <c r="S219" s="243"/>
      <c r="T219" s="243"/>
      <c r="U219" s="243"/>
      <c r="V219" s="271"/>
      <c r="W219" s="271"/>
      <c r="X219" s="389"/>
      <c r="Y219" s="235"/>
      <c r="Z219" s="250"/>
      <c r="AA219" s="500"/>
      <c r="AB219" s="501"/>
      <c r="AC219" s="502"/>
      <c r="AD219" s="501"/>
      <c r="AE219" s="501"/>
      <c r="AF219" s="250"/>
      <c r="AG219" s="500"/>
      <c r="AH219" s="271"/>
      <c r="AI219" s="369"/>
      <c r="AJ219" s="369"/>
      <c r="AK219" s="504"/>
      <c r="AL219" s="255"/>
      <c r="AM219" s="256"/>
      <c r="AN219" s="256"/>
      <c r="AO219" s="505"/>
      <c r="AP219" s="256"/>
      <c r="AQ219" s="258"/>
      <c r="AR219" s="256"/>
      <c r="AS219" s="362"/>
      <c r="AT219" s="362"/>
      <c r="AU219" s="256"/>
      <c r="AV219" s="256"/>
      <c r="AW219" s="260"/>
      <c r="AX219" s="261"/>
      <c r="AY219" s="362"/>
      <c r="AZ219" s="362"/>
      <c r="BA219" s="364"/>
      <c r="BB219" s="365"/>
      <c r="BC219" s="256"/>
      <c r="BD219" s="256"/>
      <c r="BE219" s="264"/>
      <c r="BF219" s="364"/>
      <c r="BG219" s="362"/>
      <c r="BH219" s="366"/>
      <c r="BI219" s="390"/>
      <c r="BJ219" s="267"/>
      <c r="BK219" s="268"/>
      <c r="BL219" s="269"/>
      <c r="BM219" s="270"/>
      <c r="BN219" s="271"/>
      <c r="BO219" s="271"/>
      <c r="BP219" s="271"/>
      <c r="BQ219" s="271"/>
      <c r="BR219" s="271"/>
      <c r="BS219" s="271"/>
      <c r="BT219" s="271"/>
      <c r="BU219" s="272"/>
      <c r="BV219" s="272"/>
      <c r="BW219" s="271"/>
      <c r="BX219" s="271"/>
      <c r="BY219" s="273"/>
      <c r="BZ219" s="395"/>
      <c r="CA219" s="236"/>
      <c r="CB219" s="236"/>
      <c r="CC219" s="236"/>
      <c r="CD219" s="236"/>
      <c r="CE219" s="371"/>
    </row>
    <row r="220" spans="1:83" x14ac:dyDescent="0.25">
      <c r="A220" s="150">
        <v>24</v>
      </c>
      <c r="B220" s="473" t="s">
        <v>399</v>
      </c>
      <c r="C220" s="152" t="s">
        <v>450</v>
      </c>
      <c r="D220" s="152" t="s">
        <v>44</v>
      </c>
      <c r="E220" s="152" t="s">
        <v>482</v>
      </c>
      <c r="F220" s="153" t="s">
        <v>346</v>
      </c>
      <c r="G220" s="474">
        <v>13435</v>
      </c>
      <c r="H220" s="187"/>
      <c r="I220" s="513" t="s">
        <v>496</v>
      </c>
      <c r="J220" s="474" t="s">
        <v>496</v>
      </c>
      <c r="K220" s="474" t="s">
        <v>496</v>
      </c>
      <c r="L220" s="187" t="s">
        <v>496</v>
      </c>
      <c r="M220" s="158" t="s">
        <v>749</v>
      </c>
      <c r="N220" s="162" t="s">
        <v>750</v>
      </c>
      <c r="O220" s="159"/>
      <c r="P220" s="160" t="s">
        <v>755</v>
      </c>
      <c r="Q220" s="161"/>
      <c r="R220" s="159"/>
      <c r="S220" s="159"/>
      <c r="T220" s="159"/>
      <c r="U220" s="159"/>
      <c r="V220" s="185"/>
      <c r="W220" s="185"/>
      <c r="X220" s="375"/>
      <c r="Y220" s="151" t="s">
        <v>234</v>
      </c>
      <c r="Z220" s="166" t="s">
        <v>232</v>
      </c>
      <c r="AA220" s="478" t="s">
        <v>233</v>
      </c>
      <c r="AB220" s="479">
        <v>44914</v>
      </c>
      <c r="AC220" s="480">
        <v>13435</v>
      </c>
      <c r="AD220" s="479">
        <v>44914</v>
      </c>
      <c r="AE220" s="479">
        <v>45279</v>
      </c>
      <c r="AF220" s="166" t="s">
        <v>557</v>
      </c>
      <c r="AG220" s="478" t="s">
        <v>571</v>
      </c>
      <c r="AH220" s="185"/>
      <c r="AI220" s="340"/>
      <c r="AJ220" s="340"/>
      <c r="AK220" s="482">
        <v>24840</v>
      </c>
      <c r="AL220" s="171"/>
      <c r="AM220" s="172"/>
      <c r="AN220" s="172"/>
      <c r="AO220" s="172"/>
      <c r="AP220" s="172"/>
      <c r="AQ220" s="172"/>
      <c r="AR220" s="172"/>
      <c r="AS220" s="376"/>
      <c r="AT220" s="376"/>
      <c r="AU220" s="483"/>
      <c r="AV220" s="483"/>
      <c r="AW220" s="175"/>
      <c r="AX220" s="484"/>
      <c r="AY220" s="376"/>
      <c r="AZ220" s="376"/>
      <c r="BA220" s="377"/>
      <c r="BB220" s="378"/>
      <c r="BC220" s="173"/>
      <c r="BD220" s="176"/>
      <c r="BE220" s="176"/>
      <c r="BF220" s="377"/>
      <c r="BG220" s="376"/>
      <c r="BH220" s="379"/>
      <c r="BI220" s="380">
        <f>AK220</f>
        <v>24840</v>
      </c>
      <c r="BJ220" s="181"/>
      <c r="BK220" s="182">
        <f>665.72+516.12+620.85+802.33+728.28+909.84+766.8+614.16+380.16+321.12+336.96</f>
        <v>6662.34</v>
      </c>
      <c r="BL220" s="183">
        <f>BJ221+BK220</f>
        <v>12834.44</v>
      </c>
      <c r="BM220" s="184"/>
      <c r="BN220" s="279"/>
      <c r="BO220" s="185"/>
      <c r="BP220" s="185"/>
      <c r="BQ220" s="185"/>
      <c r="BR220" s="185"/>
      <c r="BS220" s="185"/>
      <c r="BT220" s="185"/>
      <c r="BU220" s="186"/>
      <c r="BV220" s="186"/>
      <c r="BW220" s="185"/>
      <c r="BX220" s="185"/>
      <c r="BY220" s="187"/>
      <c r="BZ220" s="391" t="s">
        <v>874</v>
      </c>
      <c r="CA220" s="188">
        <v>13471</v>
      </c>
      <c r="CB220" s="152" t="s">
        <v>875</v>
      </c>
      <c r="CC220" s="152">
        <v>707806</v>
      </c>
      <c r="CD220" s="152" t="s">
        <v>876</v>
      </c>
      <c r="CE220" s="281">
        <v>707067</v>
      </c>
    </row>
    <row r="221" spans="1:83" x14ac:dyDescent="0.25">
      <c r="A221" s="191"/>
      <c r="B221" s="485"/>
      <c r="C221" s="193"/>
      <c r="D221" s="193"/>
      <c r="E221" s="193"/>
      <c r="F221" s="194"/>
      <c r="G221" s="486"/>
      <c r="H221" s="230"/>
      <c r="I221" s="514"/>
      <c r="J221" s="486"/>
      <c r="K221" s="486"/>
      <c r="L221" s="230"/>
      <c r="M221" s="199"/>
      <c r="N221" s="203"/>
      <c r="O221" s="200"/>
      <c r="P221" s="201"/>
      <c r="Q221" s="202"/>
      <c r="R221" s="200"/>
      <c r="S221" s="200"/>
      <c r="T221" s="200"/>
      <c r="U221" s="200"/>
      <c r="V221" s="228"/>
      <c r="W221" s="228"/>
      <c r="X221" s="384"/>
      <c r="Y221" s="192"/>
      <c r="Z221" s="207"/>
      <c r="AA221" s="490"/>
      <c r="AB221" s="491"/>
      <c r="AC221" s="492"/>
      <c r="AD221" s="491"/>
      <c r="AE221" s="491"/>
      <c r="AF221" s="207"/>
      <c r="AG221" s="490"/>
      <c r="AH221" s="228"/>
      <c r="AI221" s="349"/>
      <c r="AJ221" s="349"/>
      <c r="AK221" s="494"/>
      <c r="AL221" s="212" t="s">
        <v>578</v>
      </c>
      <c r="AM221" s="213" t="s">
        <v>579</v>
      </c>
      <c r="AN221" s="213">
        <v>45275</v>
      </c>
      <c r="AO221" s="399" t="s">
        <v>704</v>
      </c>
      <c r="AP221" s="213" t="s">
        <v>705</v>
      </c>
      <c r="AQ221" s="215">
        <v>45278</v>
      </c>
      <c r="AR221" s="213">
        <v>45645</v>
      </c>
      <c r="AS221" s="289"/>
      <c r="AT221" s="289"/>
      <c r="AU221" s="506"/>
      <c r="AV221" s="506"/>
      <c r="AW221" s="218"/>
      <c r="AX221" s="507"/>
      <c r="AY221" s="289"/>
      <c r="AZ221" s="289"/>
      <c r="BA221" s="290"/>
      <c r="BB221" s="291"/>
      <c r="BC221" s="217"/>
      <c r="BD221" s="219"/>
      <c r="BE221" s="219"/>
      <c r="BF221" s="290"/>
      <c r="BG221" s="289"/>
      <c r="BH221" s="292"/>
      <c r="BI221" s="385"/>
      <c r="BJ221" s="224">
        <v>6172.1</v>
      </c>
      <c r="BK221" s="225"/>
      <c r="BL221" s="226"/>
      <c r="BM221" s="227"/>
      <c r="BN221" s="228"/>
      <c r="BO221" s="228"/>
      <c r="BP221" s="228"/>
      <c r="BQ221" s="228"/>
      <c r="BR221" s="228"/>
      <c r="BS221" s="228"/>
      <c r="BT221" s="228"/>
      <c r="BU221" s="229"/>
      <c r="BV221" s="229"/>
      <c r="BW221" s="228"/>
      <c r="BX221" s="228"/>
      <c r="BY221" s="230"/>
      <c r="BZ221" s="392"/>
      <c r="CA221" s="193"/>
      <c r="CB221" s="193"/>
      <c r="CC221" s="193"/>
      <c r="CD221" s="193"/>
      <c r="CE221" s="287"/>
    </row>
    <row r="222" spans="1:83" ht="15.75" thickBot="1" x14ac:dyDescent="0.3">
      <c r="A222" s="234"/>
      <c r="B222" s="495"/>
      <c r="C222" s="236"/>
      <c r="D222" s="236"/>
      <c r="E222" s="236"/>
      <c r="F222" s="237"/>
      <c r="G222" s="496"/>
      <c r="H222" s="273"/>
      <c r="I222" s="515"/>
      <c r="J222" s="496"/>
      <c r="K222" s="496"/>
      <c r="L222" s="273"/>
      <c r="M222" s="242"/>
      <c r="N222" s="246"/>
      <c r="O222" s="243"/>
      <c r="P222" s="244"/>
      <c r="Q222" s="245"/>
      <c r="R222" s="243"/>
      <c r="S222" s="243"/>
      <c r="T222" s="243"/>
      <c r="U222" s="243"/>
      <c r="V222" s="271"/>
      <c r="W222" s="271"/>
      <c r="X222" s="389"/>
      <c r="Y222" s="235"/>
      <c r="Z222" s="250"/>
      <c r="AA222" s="500"/>
      <c r="AB222" s="501"/>
      <c r="AC222" s="502"/>
      <c r="AD222" s="501"/>
      <c r="AE222" s="501"/>
      <c r="AF222" s="250"/>
      <c r="AG222" s="500"/>
      <c r="AH222" s="271"/>
      <c r="AI222" s="369"/>
      <c r="AJ222" s="369"/>
      <c r="AK222" s="504"/>
      <c r="AL222" s="255"/>
      <c r="AM222" s="256"/>
      <c r="AN222" s="256"/>
      <c r="AO222" s="505"/>
      <c r="AP222" s="256"/>
      <c r="AQ222" s="258"/>
      <c r="AR222" s="256"/>
      <c r="AS222" s="362"/>
      <c r="AT222" s="362"/>
      <c r="AU222" s="256"/>
      <c r="AV222" s="256"/>
      <c r="AW222" s="260"/>
      <c r="AX222" s="261"/>
      <c r="AY222" s="362"/>
      <c r="AZ222" s="362"/>
      <c r="BA222" s="364"/>
      <c r="BB222" s="365"/>
      <c r="BC222" s="256"/>
      <c r="BD222" s="256"/>
      <c r="BE222" s="264"/>
      <c r="BF222" s="364"/>
      <c r="BG222" s="362"/>
      <c r="BH222" s="366"/>
      <c r="BI222" s="390"/>
      <c r="BJ222" s="267"/>
      <c r="BK222" s="268"/>
      <c r="BL222" s="269"/>
      <c r="BM222" s="270"/>
      <c r="BN222" s="271"/>
      <c r="BO222" s="271"/>
      <c r="BP222" s="271"/>
      <c r="BQ222" s="271"/>
      <c r="BR222" s="271"/>
      <c r="BS222" s="271"/>
      <c r="BT222" s="271"/>
      <c r="BU222" s="272"/>
      <c r="BV222" s="272"/>
      <c r="BW222" s="271"/>
      <c r="BX222" s="271"/>
      <c r="BY222" s="273"/>
      <c r="BZ222" s="395"/>
      <c r="CA222" s="236"/>
      <c r="CB222" s="236"/>
      <c r="CC222" s="236"/>
      <c r="CD222" s="236"/>
      <c r="CE222" s="371"/>
    </row>
    <row r="223" spans="1:83" x14ac:dyDescent="0.25">
      <c r="A223" s="150">
        <v>25</v>
      </c>
      <c r="B223" s="473" t="s">
        <v>400</v>
      </c>
      <c r="C223" s="152" t="s">
        <v>451</v>
      </c>
      <c r="D223" s="152" t="s">
        <v>477</v>
      </c>
      <c r="E223" s="152" t="s">
        <v>483</v>
      </c>
      <c r="F223" s="153" t="s">
        <v>913</v>
      </c>
      <c r="G223" s="474">
        <v>13363</v>
      </c>
      <c r="H223" s="372">
        <v>13378</v>
      </c>
      <c r="I223" s="158" t="s">
        <v>508</v>
      </c>
      <c r="J223" s="159" t="s">
        <v>509</v>
      </c>
      <c r="K223" s="159" t="s">
        <v>510</v>
      </c>
      <c r="L223" s="372">
        <v>13384</v>
      </c>
      <c r="M223" s="158"/>
      <c r="N223" s="159"/>
      <c r="O223" s="159"/>
      <c r="P223" s="160"/>
      <c r="Q223" s="161" t="s">
        <v>508</v>
      </c>
      <c r="R223" s="159" t="s">
        <v>509</v>
      </c>
      <c r="S223" s="159" t="s">
        <v>510</v>
      </c>
      <c r="T223" s="159" t="s">
        <v>726</v>
      </c>
      <c r="U223" s="159" t="s">
        <v>721</v>
      </c>
      <c r="V223" s="459">
        <v>13512</v>
      </c>
      <c r="W223" s="163" t="s">
        <v>913</v>
      </c>
      <c r="X223" s="375">
        <v>150000</v>
      </c>
      <c r="Y223" s="473" t="s">
        <v>235</v>
      </c>
      <c r="Z223" s="166" t="s">
        <v>236</v>
      </c>
      <c r="AA223" s="478" t="s">
        <v>237</v>
      </c>
      <c r="AB223" s="479">
        <v>44832</v>
      </c>
      <c r="AC223" s="404" t="s">
        <v>330</v>
      </c>
      <c r="AD223" s="479">
        <v>45030</v>
      </c>
      <c r="AE223" s="479">
        <v>45396</v>
      </c>
      <c r="AF223" s="166" t="s">
        <v>557</v>
      </c>
      <c r="AG223" s="478" t="s">
        <v>571</v>
      </c>
      <c r="AH223" s="185"/>
      <c r="AI223" s="340"/>
      <c r="AJ223" s="340"/>
      <c r="AK223" s="482">
        <v>150000</v>
      </c>
      <c r="AL223" s="171"/>
      <c r="AM223" s="172"/>
      <c r="AN223" s="172"/>
      <c r="AO223" s="396"/>
      <c r="AP223" s="172"/>
      <c r="AQ223" s="397"/>
      <c r="AR223" s="172"/>
      <c r="AS223" s="376"/>
      <c r="AT223" s="376"/>
      <c r="AU223" s="483"/>
      <c r="AV223" s="483"/>
      <c r="AW223" s="175"/>
      <c r="AX223" s="484"/>
      <c r="AY223" s="376"/>
      <c r="AZ223" s="376"/>
      <c r="BA223" s="377"/>
      <c r="BB223" s="378"/>
      <c r="BC223" s="173"/>
      <c r="BD223" s="176"/>
      <c r="BE223" s="176"/>
      <c r="BF223" s="377"/>
      <c r="BG223" s="376"/>
      <c r="BH223" s="379"/>
      <c r="BI223" s="380">
        <f>AK223</f>
        <v>150000</v>
      </c>
      <c r="BJ223" s="181">
        <v>53236.74</v>
      </c>
      <c r="BK223" s="182">
        <f>15015.14+11581.52</f>
        <v>26596.66</v>
      </c>
      <c r="BL223" s="183">
        <f>BJ223+BK223</f>
        <v>79833.399999999994</v>
      </c>
      <c r="BM223" s="184"/>
      <c r="BN223" s="185"/>
      <c r="BO223" s="185"/>
      <c r="BP223" s="185"/>
      <c r="BQ223" s="185"/>
      <c r="BR223" s="185"/>
      <c r="BS223" s="185"/>
      <c r="BT223" s="185"/>
      <c r="BU223" s="186"/>
      <c r="BV223" s="186"/>
      <c r="BW223" s="185"/>
      <c r="BX223" s="185"/>
      <c r="BY223" s="187"/>
      <c r="BZ223" s="391" t="s">
        <v>806</v>
      </c>
      <c r="CA223" s="188">
        <v>13529</v>
      </c>
      <c r="CB223" s="152" t="s">
        <v>807</v>
      </c>
      <c r="CC223" s="152">
        <v>713093</v>
      </c>
      <c r="CD223" s="152" t="s">
        <v>776</v>
      </c>
      <c r="CE223" s="281">
        <v>713045</v>
      </c>
    </row>
    <row r="224" spans="1:83" x14ac:dyDescent="0.25">
      <c r="A224" s="191"/>
      <c r="B224" s="485"/>
      <c r="C224" s="193"/>
      <c r="D224" s="193"/>
      <c r="E224" s="193"/>
      <c r="F224" s="194"/>
      <c r="G224" s="486"/>
      <c r="H224" s="230"/>
      <c r="I224" s="199"/>
      <c r="J224" s="200"/>
      <c r="K224" s="200"/>
      <c r="L224" s="230"/>
      <c r="M224" s="199"/>
      <c r="N224" s="200"/>
      <c r="O224" s="200"/>
      <c r="P224" s="201"/>
      <c r="Q224" s="202"/>
      <c r="R224" s="200"/>
      <c r="S224" s="200"/>
      <c r="T224" s="200"/>
      <c r="U224" s="200"/>
      <c r="V224" s="228"/>
      <c r="W224" s="204"/>
      <c r="X224" s="384"/>
      <c r="Y224" s="485"/>
      <c r="Z224" s="207"/>
      <c r="AA224" s="490"/>
      <c r="AB224" s="491"/>
      <c r="AC224" s="410"/>
      <c r="AD224" s="491"/>
      <c r="AE224" s="491"/>
      <c r="AF224" s="207"/>
      <c r="AG224" s="490"/>
      <c r="AH224" s="228"/>
      <c r="AI224" s="349"/>
      <c r="AJ224" s="349"/>
      <c r="AK224" s="494"/>
      <c r="AL224" s="212" t="s">
        <v>578</v>
      </c>
      <c r="AM224" s="213" t="s">
        <v>579</v>
      </c>
      <c r="AN224" s="213">
        <v>45397</v>
      </c>
      <c r="AO224" s="284">
        <v>13755</v>
      </c>
      <c r="AP224" s="213" t="s">
        <v>706</v>
      </c>
      <c r="AQ224" s="215">
        <v>45397</v>
      </c>
      <c r="AR224" s="213">
        <v>45763</v>
      </c>
      <c r="AS224" s="289"/>
      <c r="AT224" s="289"/>
      <c r="AU224" s="506"/>
      <c r="AV224" s="506"/>
      <c r="AW224" s="218"/>
      <c r="AX224" s="507"/>
      <c r="AY224" s="289"/>
      <c r="AZ224" s="289"/>
      <c r="BA224" s="290"/>
      <c r="BB224" s="291"/>
      <c r="BC224" s="217"/>
      <c r="BD224" s="219"/>
      <c r="BE224" s="219"/>
      <c r="BF224" s="290"/>
      <c r="BG224" s="289"/>
      <c r="BH224" s="292"/>
      <c r="BI224" s="385"/>
      <c r="BJ224" s="224"/>
      <c r="BK224" s="225"/>
      <c r="BL224" s="226"/>
      <c r="BM224" s="227"/>
      <c r="BN224" s="228"/>
      <c r="BO224" s="228"/>
      <c r="BP224" s="228"/>
      <c r="BQ224" s="228"/>
      <c r="BR224" s="228"/>
      <c r="BS224" s="228"/>
      <c r="BT224" s="228"/>
      <c r="BU224" s="229"/>
      <c r="BV224" s="229"/>
      <c r="BW224" s="228"/>
      <c r="BX224" s="228"/>
      <c r="BY224" s="230"/>
      <c r="BZ224" s="392"/>
      <c r="CA224" s="193"/>
      <c r="CB224" s="193"/>
      <c r="CC224" s="193"/>
      <c r="CD224" s="193"/>
      <c r="CE224" s="287"/>
    </row>
    <row r="225" spans="1:83" x14ac:dyDescent="0.25">
      <c r="A225" s="191"/>
      <c r="B225" s="485"/>
      <c r="C225" s="193"/>
      <c r="D225" s="193"/>
      <c r="E225" s="193"/>
      <c r="F225" s="194"/>
      <c r="G225" s="486"/>
      <c r="H225" s="230"/>
      <c r="I225" s="199"/>
      <c r="J225" s="200"/>
      <c r="K225" s="200"/>
      <c r="L225" s="230"/>
      <c r="M225" s="199"/>
      <c r="N225" s="200"/>
      <c r="O225" s="200"/>
      <c r="P225" s="201"/>
      <c r="Q225" s="202"/>
      <c r="R225" s="200"/>
      <c r="S225" s="200"/>
      <c r="T225" s="200"/>
      <c r="U225" s="200"/>
      <c r="V225" s="228"/>
      <c r="W225" s="204"/>
      <c r="X225" s="384"/>
      <c r="Y225" s="485"/>
      <c r="Z225" s="207"/>
      <c r="AA225" s="490"/>
      <c r="AB225" s="491"/>
      <c r="AC225" s="410"/>
      <c r="AD225" s="491"/>
      <c r="AE225" s="491"/>
      <c r="AF225" s="207"/>
      <c r="AG225" s="490"/>
      <c r="AH225" s="228"/>
      <c r="AI225" s="349"/>
      <c r="AJ225" s="349"/>
      <c r="AK225" s="494"/>
      <c r="AL225" s="212"/>
      <c r="AM225" s="213"/>
      <c r="AN225" s="213"/>
      <c r="AO225" s="399"/>
      <c r="AP225" s="213"/>
      <c r="AQ225" s="215"/>
      <c r="AR225" s="213"/>
      <c r="AS225" s="289"/>
      <c r="AT225" s="289"/>
      <c r="AU225" s="506"/>
      <c r="AV225" s="506"/>
      <c r="AW225" s="218"/>
      <c r="AX225" s="507"/>
      <c r="AY225" s="289"/>
      <c r="AZ225" s="289"/>
      <c r="BA225" s="290"/>
      <c r="BB225" s="291"/>
      <c r="BC225" s="217"/>
      <c r="BD225" s="219"/>
      <c r="BE225" s="219"/>
      <c r="BF225" s="290"/>
      <c r="BG225" s="289"/>
      <c r="BH225" s="292"/>
      <c r="BI225" s="385"/>
      <c r="BJ225" s="224"/>
      <c r="BK225" s="225"/>
      <c r="BL225" s="226"/>
      <c r="BM225" s="227"/>
      <c r="BN225" s="228"/>
      <c r="BO225" s="228"/>
      <c r="BP225" s="228"/>
      <c r="BQ225" s="228"/>
      <c r="BR225" s="228"/>
      <c r="BS225" s="228"/>
      <c r="BT225" s="228"/>
      <c r="BU225" s="229"/>
      <c r="BV225" s="229"/>
      <c r="BW225" s="228"/>
      <c r="BX225" s="228"/>
      <c r="BY225" s="230"/>
      <c r="BZ225" s="392"/>
      <c r="CA225" s="193"/>
      <c r="CB225" s="193"/>
      <c r="CC225" s="193"/>
      <c r="CD225" s="193"/>
      <c r="CE225" s="287"/>
    </row>
    <row r="226" spans="1:83" ht="15.75" thickBot="1" x14ac:dyDescent="0.3">
      <c r="A226" s="234"/>
      <c r="B226" s="495"/>
      <c r="C226" s="236"/>
      <c r="D226" s="236"/>
      <c r="E226" s="236"/>
      <c r="F226" s="237"/>
      <c r="G226" s="496"/>
      <c r="H226" s="273"/>
      <c r="I226" s="242"/>
      <c r="J226" s="243"/>
      <c r="K226" s="243"/>
      <c r="L226" s="273"/>
      <c r="M226" s="242"/>
      <c r="N226" s="243"/>
      <c r="O226" s="243"/>
      <c r="P226" s="244"/>
      <c r="Q226" s="245"/>
      <c r="R226" s="243"/>
      <c r="S226" s="243"/>
      <c r="T226" s="243"/>
      <c r="U226" s="243"/>
      <c r="V226" s="271"/>
      <c r="W226" s="247"/>
      <c r="X226" s="389"/>
      <c r="Y226" s="495"/>
      <c r="Z226" s="250"/>
      <c r="AA226" s="500"/>
      <c r="AB226" s="501"/>
      <c r="AC226" s="443"/>
      <c r="AD226" s="501"/>
      <c r="AE226" s="501"/>
      <c r="AF226" s="250"/>
      <c r="AG226" s="500"/>
      <c r="AH226" s="271"/>
      <c r="AI226" s="369"/>
      <c r="AJ226" s="369"/>
      <c r="AK226" s="504"/>
      <c r="AL226" s="255"/>
      <c r="AM226" s="256"/>
      <c r="AN226" s="256"/>
      <c r="AO226" s="505"/>
      <c r="AP226" s="256"/>
      <c r="AQ226" s="258"/>
      <c r="AR226" s="256"/>
      <c r="AS226" s="362"/>
      <c r="AT226" s="362"/>
      <c r="AU226" s="256"/>
      <c r="AV226" s="256"/>
      <c r="AW226" s="260"/>
      <c r="AX226" s="261"/>
      <c r="AY226" s="362"/>
      <c r="AZ226" s="362"/>
      <c r="BA226" s="364"/>
      <c r="BB226" s="365"/>
      <c r="BC226" s="256"/>
      <c r="BD226" s="256"/>
      <c r="BE226" s="264"/>
      <c r="BF226" s="364"/>
      <c r="BG226" s="362"/>
      <c r="BH226" s="366"/>
      <c r="BI226" s="390"/>
      <c r="BJ226" s="267"/>
      <c r="BK226" s="268"/>
      <c r="BL226" s="269"/>
      <c r="BM226" s="270"/>
      <c r="BN226" s="271"/>
      <c r="BO226" s="271"/>
      <c r="BP226" s="271"/>
      <c r="BQ226" s="271"/>
      <c r="BR226" s="271"/>
      <c r="BS226" s="271"/>
      <c r="BT226" s="271"/>
      <c r="BU226" s="272"/>
      <c r="BV226" s="272"/>
      <c r="BW226" s="271"/>
      <c r="BX226" s="271"/>
      <c r="BY226" s="273"/>
      <c r="BZ226" s="395"/>
      <c r="CA226" s="236"/>
      <c r="CB226" s="236"/>
      <c r="CC226" s="236"/>
      <c r="CD226" s="236"/>
      <c r="CE226" s="371"/>
    </row>
    <row r="227" spans="1:83" ht="60.75" thickBot="1" x14ac:dyDescent="0.3">
      <c r="A227" s="516">
        <v>26</v>
      </c>
      <c r="B227" s="517"/>
      <c r="C227" s="518" t="s">
        <v>452</v>
      </c>
      <c r="D227" s="518" t="s">
        <v>478</v>
      </c>
      <c r="E227" s="518" t="s">
        <v>483</v>
      </c>
      <c r="F227" s="519" t="s">
        <v>347</v>
      </c>
      <c r="G227" s="520">
        <v>13450</v>
      </c>
      <c r="H227" s="521">
        <v>13517</v>
      </c>
      <c r="I227" s="522" t="s">
        <v>511</v>
      </c>
      <c r="J227" s="523" t="s">
        <v>512</v>
      </c>
      <c r="K227" s="523" t="s">
        <v>513</v>
      </c>
      <c r="L227" s="521">
        <v>13517</v>
      </c>
      <c r="M227" s="524"/>
      <c r="N227" s="525"/>
      <c r="O227" s="525"/>
      <c r="P227" s="526"/>
      <c r="Q227" s="527"/>
      <c r="R227" s="525"/>
      <c r="S227" s="525"/>
      <c r="T227" s="525"/>
      <c r="U227" s="525"/>
      <c r="V227" s="528"/>
      <c r="W227" s="528"/>
      <c r="X227" s="529"/>
      <c r="Y227" s="530" t="s">
        <v>238</v>
      </c>
      <c r="Z227" s="531" t="s">
        <v>239</v>
      </c>
      <c r="AA227" s="532" t="s">
        <v>240</v>
      </c>
      <c r="AB227" s="533">
        <v>45401</v>
      </c>
      <c r="AC227" s="534">
        <v>13517</v>
      </c>
      <c r="AD227" s="533">
        <v>45035</v>
      </c>
      <c r="AE227" s="533" t="s">
        <v>560</v>
      </c>
      <c r="AF227" s="531" t="s">
        <v>561</v>
      </c>
      <c r="AG227" s="532" t="s">
        <v>572</v>
      </c>
      <c r="AH227" s="528"/>
      <c r="AI227" s="535"/>
      <c r="AJ227" s="535"/>
      <c r="AK227" s="536">
        <v>225000</v>
      </c>
      <c r="AL227" s="537"/>
      <c r="AM227" s="538"/>
      <c r="AN227" s="538"/>
      <c r="AO227" s="538"/>
      <c r="AP227" s="538"/>
      <c r="AQ227" s="538"/>
      <c r="AR227" s="538"/>
      <c r="AS227" s="528"/>
      <c r="AT227" s="528"/>
      <c r="AU227" s="532"/>
      <c r="AV227" s="532"/>
      <c r="AW227" s="539"/>
      <c r="AX227" s="540"/>
      <c r="AY227" s="528"/>
      <c r="AZ227" s="528"/>
      <c r="BA227" s="535"/>
      <c r="BB227" s="541"/>
      <c r="BC227" s="542"/>
      <c r="BD227" s="543"/>
      <c r="BE227" s="543"/>
      <c r="BF227" s="535"/>
      <c r="BG227" s="528"/>
      <c r="BH227" s="544"/>
      <c r="BI227" s="545">
        <f>AK227</f>
        <v>225000</v>
      </c>
      <c r="BJ227" s="546"/>
      <c r="BK227" s="539">
        <f>468.79+17546.28+7738.35</f>
        <v>25753.42</v>
      </c>
      <c r="BL227" s="547">
        <f t="shared" ref="BL227" si="0">BK227</f>
        <v>25753.42</v>
      </c>
      <c r="BM227" s="548"/>
      <c r="BN227" s="549"/>
      <c r="BO227" s="528"/>
      <c r="BP227" s="528"/>
      <c r="BQ227" s="528"/>
      <c r="BR227" s="528"/>
      <c r="BS227" s="528"/>
      <c r="BT227" s="528"/>
      <c r="BU227" s="550"/>
      <c r="BV227" s="550"/>
      <c r="BW227" s="528"/>
      <c r="BX227" s="528"/>
      <c r="BY227" s="551"/>
      <c r="BZ227" s="552" t="s">
        <v>808</v>
      </c>
      <c r="CA227" s="553">
        <v>13530</v>
      </c>
      <c r="CB227" s="518" t="s">
        <v>764</v>
      </c>
      <c r="CC227" s="518">
        <v>707157</v>
      </c>
      <c r="CD227" s="518" t="s">
        <v>809</v>
      </c>
      <c r="CE227" s="554">
        <v>702158</v>
      </c>
    </row>
    <row r="228" spans="1:83" x14ac:dyDescent="0.25">
      <c r="A228" s="150">
        <v>27</v>
      </c>
      <c r="B228" s="473" t="s">
        <v>401</v>
      </c>
      <c r="C228" s="152" t="s">
        <v>453</v>
      </c>
      <c r="D228" s="152" t="s">
        <v>477</v>
      </c>
      <c r="E228" s="152" t="s">
        <v>483</v>
      </c>
      <c r="F228" s="153" t="s">
        <v>348</v>
      </c>
      <c r="G228" s="474">
        <v>13265</v>
      </c>
      <c r="H228" s="187"/>
      <c r="I228" s="513" t="s">
        <v>514</v>
      </c>
      <c r="J228" s="474" t="s">
        <v>515</v>
      </c>
      <c r="K228" s="474" t="s">
        <v>516</v>
      </c>
      <c r="L228" s="187"/>
      <c r="M228" s="158"/>
      <c r="N228" s="159"/>
      <c r="O228" s="159"/>
      <c r="P228" s="160"/>
      <c r="Q228" s="161" t="s">
        <v>514</v>
      </c>
      <c r="R228" s="474" t="s">
        <v>515</v>
      </c>
      <c r="S228" s="474" t="s">
        <v>516</v>
      </c>
      <c r="T228" s="159" t="s">
        <v>727</v>
      </c>
      <c r="U228" s="159" t="s">
        <v>728</v>
      </c>
      <c r="V228" s="185"/>
      <c r="W228" s="185"/>
      <c r="X228" s="375"/>
      <c r="Y228" s="473" t="s">
        <v>241</v>
      </c>
      <c r="Z228" s="166" t="s">
        <v>242</v>
      </c>
      <c r="AA228" s="478" t="s">
        <v>243</v>
      </c>
      <c r="AB228" s="479">
        <v>45054</v>
      </c>
      <c r="AC228" s="480">
        <v>13529</v>
      </c>
      <c r="AD228" s="479">
        <v>45054</v>
      </c>
      <c r="AE228" s="479">
        <v>45421</v>
      </c>
      <c r="AF228" s="166" t="s">
        <v>558</v>
      </c>
      <c r="AG228" s="478" t="s">
        <v>571</v>
      </c>
      <c r="AH228" s="185"/>
      <c r="AI228" s="340"/>
      <c r="AJ228" s="340"/>
      <c r="AK228" s="482">
        <v>700000</v>
      </c>
      <c r="AL228" s="171"/>
      <c r="AM228" s="172"/>
      <c r="AN228" s="172"/>
      <c r="AO228" s="396"/>
      <c r="AP228" s="172"/>
      <c r="AQ228" s="397"/>
      <c r="AR228" s="172"/>
      <c r="AS228" s="376"/>
      <c r="AT228" s="376"/>
      <c r="AU228" s="483"/>
      <c r="AV228" s="483"/>
      <c r="AW228" s="175"/>
      <c r="AX228" s="484"/>
      <c r="AY228" s="376"/>
      <c r="AZ228" s="376"/>
      <c r="BA228" s="377"/>
      <c r="BB228" s="378"/>
      <c r="BC228" s="173"/>
      <c r="BD228" s="176"/>
      <c r="BE228" s="176"/>
      <c r="BF228" s="377"/>
      <c r="BG228" s="376"/>
      <c r="BH228" s="379"/>
      <c r="BI228" s="380">
        <f>AK228</f>
        <v>700000</v>
      </c>
      <c r="BJ228" s="181">
        <v>630304.59</v>
      </c>
      <c r="BK228" s="182">
        <f>92334.3+2799.83+5204.37+1209.61+247703.54</f>
        <v>349251.65</v>
      </c>
      <c r="BL228" s="183">
        <f>BJ228+BK228</f>
        <v>979556.24</v>
      </c>
      <c r="BM228" s="184"/>
      <c r="BN228" s="185"/>
      <c r="BO228" s="185"/>
      <c r="BP228" s="185"/>
      <c r="BQ228" s="185"/>
      <c r="BR228" s="185"/>
      <c r="BS228" s="185"/>
      <c r="BT228" s="185"/>
      <c r="BU228" s="186"/>
      <c r="BV228" s="186"/>
      <c r="BW228" s="185"/>
      <c r="BX228" s="185"/>
      <c r="BY228" s="187"/>
      <c r="BZ228" s="391" t="s">
        <v>811</v>
      </c>
      <c r="CA228" s="188">
        <v>13535</v>
      </c>
      <c r="CB228" s="152" t="s">
        <v>810</v>
      </c>
      <c r="CC228" s="152">
        <v>713429</v>
      </c>
      <c r="CD228" s="152" t="s">
        <v>872</v>
      </c>
      <c r="CE228" s="281">
        <v>713073</v>
      </c>
    </row>
    <row r="229" spans="1:83" x14ac:dyDescent="0.25">
      <c r="A229" s="191"/>
      <c r="B229" s="485"/>
      <c r="C229" s="193"/>
      <c r="D229" s="193"/>
      <c r="E229" s="193"/>
      <c r="F229" s="194"/>
      <c r="G229" s="486"/>
      <c r="H229" s="230"/>
      <c r="I229" s="514"/>
      <c r="J229" s="486"/>
      <c r="K229" s="486"/>
      <c r="L229" s="230"/>
      <c r="M229" s="199"/>
      <c r="N229" s="200"/>
      <c r="O229" s="200"/>
      <c r="P229" s="201"/>
      <c r="Q229" s="202"/>
      <c r="R229" s="486"/>
      <c r="S229" s="486"/>
      <c r="T229" s="200"/>
      <c r="U229" s="200"/>
      <c r="V229" s="228"/>
      <c r="W229" s="228"/>
      <c r="X229" s="384"/>
      <c r="Y229" s="485"/>
      <c r="Z229" s="207"/>
      <c r="AA229" s="490"/>
      <c r="AB229" s="491"/>
      <c r="AC229" s="492"/>
      <c r="AD229" s="491"/>
      <c r="AE229" s="491"/>
      <c r="AF229" s="207"/>
      <c r="AG229" s="490"/>
      <c r="AH229" s="228"/>
      <c r="AI229" s="349"/>
      <c r="AJ229" s="349"/>
      <c r="AK229" s="494"/>
      <c r="AL229" s="212" t="s">
        <v>578</v>
      </c>
      <c r="AM229" s="213" t="s">
        <v>650</v>
      </c>
      <c r="AN229" s="213">
        <v>45401</v>
      </c>
      <c r="AO229" s="399" t="s">
        <v>707</v>
      </c>
      <c r="AP229" s="213" t="s">
        <v>708</v>
      </c>
      <c r="AQ229" s="215">
        <v>45401</v>
      </c>
      <c r="AR229" s="213">
        <v>45657</v>
      </c>
      <c r="AS229" s="289"/>
      <c r="AT229" s="289"/>
      <c r="AU229" s="506"/>
      <c r="AV229" s="506"/>
      <c r="AW229" s="218"/>
      <c r="AX229" s="507"/>
      <c r="AY229" s="289"/>
      <c r="AZ229" s="289"/>
      <c r="BA229" s="290"/>
      <c r="BB229" s="291"/>
      <c r="BC229" s="217"/>
      <c r="BD229" s="219"/>
      <c r="BE229" s="219"/>
      <c r="BF229" s="290"/>
      <c r="BG229" s="289"/>
      <c r="BH229" s="292"/>
      <c r="BI229" s="385"/>
      <c r="BJ229" s="224"/>
      <c r="BK229" s="225"/>
      <c r="BL229" s="226"/>
      <c r="BM229" s="227"/>
      <c r="BN229" s="228"/>
      <c r="BO229" s="228"/>
      <c r="BP229" s="228"/>
      <c r="BQ229" s="228"/>
      <c r="BR229" s="228"/>
      <c r="BS229" s="228"/>
      <c r="BT229" s="228"/>
      <c r="BU229" s="229"/>
      <c r="BV229" s="229"/>
      <c r="BW229" s="228"/>
      <c r="BX229" s="228"/>
      <c r="BY229" s="230"/>
      <c r="BZ229" s="392"/>
      <c r="CA229" s="193"/>
      <c r="CB229" s="193"/>
      <c r="CC229" s="193"/>
      <c r="CD229" s="193"/>
      <c r="CE229" s="287"/>
    </row>
    <row r="230" spans="1:83" x14ac:dyDescent="0.25">
      <c r="A230" s="191"/>
      <c r="B230" s="485"/>
      <c r="C230" s="193"/>
      <c r="D230" s="193"/>
      <c r="E230" s="193"/>
      <c r="F230" s="194"/>
      <c r="G230" s="486"/>
      <c r="H230" s="230"/>
      <c r="I230" s="514"/>
      <c r="J230" s="486"/>
      <c r="K230" s="486"/>
      <c r="L230" s="230"/>
      <c r="M230" s="199"/>
      <c r="N230" s="200"/>
      <c r="O230" s="200"/>
      <c r="P230" s="201"/>
      <c r="Q230" s="202"/>
      <c r="R230" s="486"/>
      <c r="S230" s="486"/>
      <c r="T230" s="200"/>
      <c r="U230" s="200"/>
      <c r="V230" s="228"/>
      <c r="W230" s="228"/>
      <c r="X230" s="384"/>
      <c r="Y230" s="485"/>
      <c r="Z230" s="207"/>
      <c r="AA230" s="490"/>
      <c r="AB230" s="491"/>
      <c r="AC230" s="492"/>
      <c r="AD230" s="491"/>
      <c r="AE230" s="491"/>
      <c r="AF230" s="207"/>
      <c r="AG230" s="490"/>
      <c r="AH230" s="228"/>
      <c r="AI230" s="349"/>
      <c r="AJ230" s="349"/>
      <c r="AK230" s="494"/>
      <c r="AL230" s="212" t="s">
        <v>578</v>
      </c>
      <c r="AM230" s="213" t="s">
        <v>581</v>
      </c>
      <c r="AN230" s="213">
        <v>45421</v>
      </c>
      <c r="AO230" s="399"/>
      <c r="AP230" s="213" t="s">
        <v>709</v>
      </c>
      <c r="AQ230" s="215">
        <v>45421</v>
      </c>
      <c r="AR230" s="213">
        <v>45786</v>
      </c>
      <c r="AS230" s="289"/>
      <c r="AT230" s="289"/>
      <c r="AU230" s="506"/>
      <c r="AV230" s="506"/>
      <c r="AW230" s="218"/>
      <c r="AX230" s="507"/>
      <c r="AY230" s="289"/>
      <c r="AZ230" s="289"/>
      <c r="BA230" s="290"/>
      <c r="BB230" s="291"/>
      <c r="BC230" s="217"/>
      <c r="BD230" s="219"/>
      <c r="BE230" s="219"/>
      <c r="BF230" s="290"/>
      <c r="BG230" s="289"/>
      <c r="BH230" s="292"/>
      <c r="BI230" s="385"/>
      <c r="BJ230" s="224"/>
      <c r="BK230" s="225"/>
      <c r="BL230" s="226"/>
      <c r="BM230" s="227"/>
      <c r="BN230" s="228"/>
      <c r="BO230" s="228"/>
      <c r="BP230" s="228"/>
      <c r="BQ230" s="228"/>
      <c r="BR230" s="228"/>
      <c r="BS230" s="228"/>
      <c r="BT230" s="228"/>
      <c r="BU230" s="229"/>
      <c r="BV230" s="229"/>
      <c r="BW230" s="228"/>
      <c r="BX230" s="228"/>
      <c r="BY230" s="230"/>
      <c r="BZ230" s="392"/>
      <c r="CA230" s="193"/>
      <c r="CB230" s="193"/>
      <c r="CC230" s="193"/>
      <c r="CD230" s="193"/>
      <c r="CE230" s="287"/>
    </row>
    <row r="231" spans="1:83" ht="15.75" thickBot="1" x14ac:dyDescent="0.3">
      <c r="A231" s="234"/>
      <c r="B231" s="495"/>
      <c r="C231" s="236"/>
      <c r="D231" s="236"/>
      <c r="E231" s="236"/>
      <c r="F231" s="237"/>
      <c r="G231" s="496"/>
      <c r="H231" s="273"/>
      <c r="I231" s="515"/>
      <c r="J231" s="496"/>
      <c r="K231" s="496"/>
      <c r="L231" s="273"/>
      <c r="M231" s="242"/>
      <c r="N231" s="243"/>
      <c r="O231" s="243"/>
      <c r="P231" s="244"/>
      <c r="Q231" s="245"/>
      <c r="R231" s="496"/>
      <c r="S231" s="496"/>
      <c r="T231" s="243"/>
      <c r="U231" s="243"/>
      <c r="V231" s="271"/>
      <c r="W231" s="271"/>
      <c r="X231" s="389"/>
      <c r="Y231" s="495"/>
      <c r="Z231" s="250"/>
      <c r="AA231" s="500"/>
      <c r="AB231" s="501"/>
      <c r="AC231" s="502"/>
      <c r="AD231" s="501"/>
      <c r="AE231" s="501"/>
      <c r="AF231" s="250"/>
      <c r="AG231" s="500"/>
      <c r="AH231" s="271"/>
      <c r="AI231" s="369"/>
      <c r="AJ231" s="369"/>
      <c r="AK231" s="504"/>
      <c r="AL231" s="255"/>
      <c r="AM231" s="256"/>
      <c r="AN231" s="256"/>
      <c r="AO231" s="256"/>
      <c r="AP231" s="256"/>
      <c r="AQ231" s="256"/>
      <c r="AR231" s="256"/>
      <c r="AS231" s="362"/>
      <c r="AT231" s="362"/>
      <c r="AU231" s="256"/>
      <c r="AV231" s="256"/>
      <c r="AW231" s="260"/>
      <c r="AX231" s="261"/>
      <c r="AY231" s="362"/>
      <c r="AZ231" s="362"/>
      <c r="BA231" s="364"/>
      <c r="BB231" s="365"/>
      <c r="BC231" s="256"/>
      <c r="BD231" s="256"/>
      <c r="BE231" s="264"/>
      <c r="BF231" s="364"/>
      <c r="BG231" s="362"/>
      <c r="BH231" s="366"/>
      <c r="BI231" s="390"/>
      <c r="BJ231" s="267"/>
      <c r="BK231" s="268"/>
      <c r="BL231" s="269"/>
      <c r="BM231" s="270"/>
      <c r="BN231" s="271"/>
      <c r="BO231" s="271"/>
      <c r="BP231" s="271"/>
      <c r="BQ231" s="271"/>
      <c r="BR231" s="271"/>
      <c r="BS231" s="271"/>
      <c r="BT231" s="271"/>
      <c r="BU231" s="272"/>
      <c r="BV231" s="272"/>
      <c r="BW231" s="271"/>
      <c r="BX231" s="271"/>
      <c r="BY231" s="273"/>
      <c r="BZ231" s="395"/>
      <c r="CA231" s="236"/>
      <c r="CB231" s="236"/>
      <c r="CC231" s="236"/>
      <c r="CD231" s="236"/>
      <c r="CE231" s="371"/>
    </row>
    <row r="232" spans="1:83" x14ac:dyDescent="0.25">
      <c r="A232" s="150">
        <v>28</v>
      </c>
      <c r="B232" s="473" t="s">
        <v>402</v>
      </c>
      <c r="C232" s="152" t="s">
        <v>454</v>
      </c>
      <c r="D232" s="152" t="s">
        <v>478</v>
      </c>
      <c r="E232" s="152" t="s">
        <v>483</v>
      </c>
      <c r="F232" s="153" t="s">
        <v>349</v>
      </c>
      <c r="G232" s="474">
        <v>13482</v>
      </c>
      <c r="H232" s="372">
        <v>13526</v>
      </c>
      <c r="I232" s="513" t="s">
        <v>517</v>
      </c>
      <c r="J232" s="476">
        <v>45050</v>
      </c>
      <c r="K232" s="476">
        <v>45416</v>
      </c>
      <c r="L232" s="372">
        <v>13527</v>
      </c>
      <c r="M232" s="158"/>
      <c r="N232" s="159"/>
      <c r="O232" s="159"/>
      <c r="P232" s="160"/>
      <c r="Q232" s="161"/>
      <c r="R232" s="159"/>
      <c r="S232" s="159"/>
      <c r="T232" s="159"/>
      <c r="U232" s="159"/>
      <c r="V232" s="185"/>
      <c r="W232" s="185"/>
      <c r="X232" s="375"/>
      <c r="Y232" s="473" t="s">
        <v>244</v>
      </c>
      <c r="Z232" s="166" t="s">
        <v>245</v>
      </c>
      <c r="AA232" s="478" t="s">
        <v>246</v>
      </c>
      <c r="AB232" s="479">
        <v>45051</v>
      </c>
      <c r="AC232" s="480">
        <v>13528</v>
      </c>
      <c r="AD232" s="479">
        <v>45051</v>
      </c>
      <c r="AE232" s="479">
        <v>45417</v>
      </c>
      <c r="AF232" s="166" t="s">
        <v>558</v>
      </c>
      <c r="AG232" s="478" t="s">
        <v>571</v>
      </c>
      <c r="AH232" s="185"/>
      <c r="AI232" s="340"/>
      <c r="AJ232" s="340"/>
      <c r="AK232" s="482">
        <v>1548000</v>
      </c>
      <c r="AL232" s="171"/>
      <c r="AM232" s="172"/>
      <c r="AN232" s="172"/>
      <c r="AO232" s="172"/>
      <c r="AP232" s="172"/>
      <c r="AQ232" s="172"/>
      <c r="AR232" s="172"/>
      <c r="AS232" s="376"/>
      <c r="AT232" s="376"/>
      <c r="AU232" s="483"/>
      <c r="AV232" s="483"/>
      <c r="AW232" s="175"/>
      <c r="AX232" s="484"/>
      <c r="AY232" s="376"/>
      <c r="AZ232" s="376"/>
      <c r="BA232" s="377"/>
      <c r="BB232" s="378"/>
      <c r="BC232" s="173"/>
      <c r="BD232" s="176"/>
      <c r="BE232" s="176"/>
      <c r="BF232" s="377"/>
      <c r="BG232" s="376"/>
      <c r="BH232" s="379"/>
      <c r="BI232" s="380">
        <f>AK232</f>
        <v>1548000</v>
      </c>
      <c r="BJ232" s="181">
        <v>451500</v>
      </c>
      <c r="BK232" s="182">
        <f>64500+64500+64500+64500+64500+64500+64500+64500+129000+64500+64500</f>
        <v>774000</v>
      </c>
      <c r="BL232" s="183">
        <f>BJ232+BK232</f>
        <v>1225500</v>
      </c>
      <c r="BM232" s="184"/>
      <c r="BN232" s="185"/>
      <c r="BO232" s="185"/>
      <c r="BP232" s="185"/>
      <c r="BQ232" s="185"/>
      <c r="BR232" s="185"/>
      <c r="BS232" s="185"/>
      <c r="BT232" s="185"/>
      <c r="BU232" s="186"/>
      <c r="BV232" s="186"/>
      <c r="BW232" s="185"/>
      <c r="BX232" s="185"/>
      <c r="BY232" s="187"/>
      <c r="BZ232" s="391" t="s">
        <v>847</v>
      </c>
      <c r="CA232" s="188">
        <v>13840</v>
      </c>
      <c r="CB232" s="152" t="s">
        <v>848</v>
      </c>
      <c r="CC232" s="152">
        <v>715978</v>
      </c>
      <c r="CD232" s="152" t="s">
        <v>849</v>
      </c>
      <c r="CE232" s="281">
        <v>703908</v>
      </c>
    </row>
    <row r="233" spans="1:83" x14ac:dyDescent="0.25">
      <c r="A233" s="191"/>
      <c r="B233" s="485"/>
      <c r="C233" s="193"/>
      <c r="D233" s="193"/>
      <c r="E233" s="193"/>
      <c r="F233" s="194"/>
      <c r="G233" s="486"/>
      <c r="H233" s="230"/>
      <c r="I233" s="514"/>
      <c r="J233" s="488"/>
      <c r="K233" s="488"/>
      <c r="L233" s="230"/>
      <c r="M233" s="199"/>
      <c r="N233" s="200"/>
      <c r="O233" s="200"/>
      <c r="P233" s="201"/>
      <c r="Q233" s="202"/>
      <c r="R233" s="200"/>
      <c r="S233" s="200"/>
      <c r="T233" s="200"/>
      <c r="U233" s="200"/>
      <c r="V233" s="228"/>
      <c r="W233" s="228"/>
      <c r="X233" s="384"/>
      <c r="Y233" s="485"/>
      <c r="Z233" s="207"/>
      <c r="AA233" s="490"/>
      <c r="AB233" s="491"/>
      <c r="AC233" s="492"/>
      <c r="AD233" s="491"/>
      <c r="AE233" s="491"/>
      <c r="AF233" s="207"/>
      <c r="AG233" s="490"/>
      <c r="AH233" s="228"/>
      <c r="AI233" s="349"/>
      <c r="AJ233" s="349"/>
      <c r="AK233" s="494"/>
      <c r="AL233" s="212" t="s">
        <v>578</v>
      </c>
      <c r="AM233" s="213" t="s">
        <v>579</v>
      </c>
      <c r="AN233" s="213">
        <v>45415</v>
      </c>
      <c r="AO233" s="399" t="s">
        <v>710</v>
      </c>
      <c r="AP233" s="213" t="s">
        <v>711</v>
      </c>
      <c r="AQ233" s="215">
        <v>45417</v>
      </c>
      <c r="AR233" s="213">
        <v>45782</v>
      </c>
      <c r="AS233" s="289"/>
      <c r="AT233" s="289"/>
      <c r="AU233" s="213"/>
      <c r="AV233" s="213"/>
      <c r="AW233" s="411"/>
      <c r="AX233" s="412"/>
      <c r="AY233" s="289"/>
      <c r="AZ233" s="289"/>
      <c r="BA233" s="290"/>
      <c r="BB233" s="291"/>
      <c r="BC233" s="217"/>
      <c r="BD233" s="219"/>
      <c r="BE233" s="219"/>
      <c r="BF233" s="290"/>
      <c r="BG233" s="289"/>
      <c r="BH233" s="292"/>
      <c r="BI233" s="385"/>
      <c r="BJ233" s="224"/>
      <c r="BK233" s="225"/>
      <c r="BL233" s="226"/>
      <c r="BM233" s="227"/>
      <c r="BN233" s="228"/>
      <c r="BO233" s="228"/>
      <c r="BP233" s="228"/>
      <c r="BQ233" s="228"/>
      <c r="BR233" s="228"/>
      <c r="BS233" s="228"/>
      <c r="BT233" s="228"/>
      <c r="BU233" s="229"/>
      <c r="BV233" s="229"/>
      <c r="BW233" s="228"/>
      <c r="BX233" s="228"/>
      <c r="BY233" s="230"/>
      <c r="BZ233" s="392"/>
      <c r="CA233" s="193"/>
      <c r="CB233" s="193"/>
      <c r="CC233" s="193"/>
      <c r="CD233" s="193"/>
      <c r="CE233" s="287"/>
    </row>
    <row r="234" spans="1:83" x14ac:dyDescent="0.25">
      <c r="A234" s="191"/>
      <c r="B234" s="485"/>
      <c r="C234" s="193"/>
      <c r="D234" s="193"/>
      <c r="E234" s="193"/>
      <c r="F234" s="194"/>
      <c r="G234" s="486"/>
      <c r="H234" s="230"/>
      <c r="I234" s="514"/>
      <c r="J234" s="488"/>
      <c r="K234" s="488"/>
      <c r="L234" s="230"/>
      <c r="M234" s="199"/>
      <c r="N234" s="200"/>
      <c r="O234" s="200"/>
      <c r="P234" s="201"/>
      <c r="Q234" s="202"/>
      <c r="R234" s="200"/>
      <c r="S234" s="200"/>
      <c r="T234" s="200"/>
      <c r="U234" s="200"/>
      <c r="V234" s="228"/>
      <c r="W234" s="228"/>
      <c r="X234" s="384"/>
      <c r="Y234" s="485"/>
      <c r="Z234" s="207"/>
      <c r="AA234" s="490"/>
      <c r="AB234" s="491"/>
      <c r="AC234" s="492"/>
      <c r="AD234" s="491"/>
      <c r="AE234" s="491"/>
      <c r="AF234" s="207"/>
      <c r="AG234" s="490"/>
      <c r="AH234" s="228"/>
      <c r="AI234" s="349"/>
      <c r="AJ234" s="349"/>
      <c r="AK234" s="494"/>
      <c r="AL234" s="212"/>
      <c r="AM234" s="213"/>
      <c r="AN234" s="213"/>
      <c r="AO234" s="399"/>
      <c r="AP234" s="213"/>
      <c r="AQ234" s="215"/>
      <c r="AR234" s="213"/>
      <c r="AS234" s="289"/>
      <c r="AT234" s="289"/>
      <c r="AU234" s="213"/>
      <c r="AV234" s="213"/>
      <c r="AW234" s="411"/>
      <c r="AX234" s="412"/>
      <c r="AY234" s="289"/>
      <c r="AZ234" s="289"/>
      <c r="BA234" s="290"/>
      <c r="BB234" s="291"/>
      <c r="BC234" s="217"/>
      <c r="BD234" s="219"/>
      <c r="BE234" s="219"/>
      <c r="BF234" s="290"/>
      <c r="BG234" s="289"/>
      <c r="BH234" s="292"/>
      <c r="BI234" s="385"/>
      <c r="BJ234" s="224"/>
      <c r="BK234" s="225"/>
      <c r="BL234" s="226"/>
      <c r="BM234" s="227"/>
      <c r="BN234" s="228"/>
      <c r="BO234" s="228"/>
      <c r="BP234" s="228"/>
      <c r="BQ234" s="228"/>
      <c r="BR234" s="228"/>
      <c r="BS234" s="228"/>
      <c r="BT234" s="228"/>
      <c r="BU234" s="229"/>
      <c r="BV234" s="229"/>
      <c r="BW234" s="228"/>
      <c r="BX234" s="228"/>
      <c r="BY234" s="230"/>
      <c r="BZ234" s="392"/>
      <c r="CA234" s="193"/>
      <c r="CB234" s="193"/>
      <c r="CC234" s="193"/>
      <c r="CD234" s="193"/>
      <c r="CE234" s="287"/>
    </row>
    <row r="235" spans="1:83" ht="15.75" thickBot="1" x14ac:dyDescent="0.3">
      <c r="A235" s="234"/>
      <c r="B235" s="495"/>
      <c r="C235" s="236"/>
      <c r="D235" s="236"/>
      <c r="E235" s="236"/>
      <c r="F235" s="237"/>
      <c r="G235" s="496"/>
      <c r="H235" s="273"/>
      <c r="I235" s="515"/>
      <c r="J235" s="498"/>
      <c r="K235" s="498"/>
      <c r="L235" s="273"/>
      <c r="M235" s="242"/>
      <c r="N235" s="243"/>
      <c r="O235" s="243"/>
      <c r="P235" s="244"/>
      <c r="Q235" s="245"/>
      <c r="R235" s="243"/>
      <c r="S235" s="243"/>
      <c r="T235" s="243"/>
      <c r="U235" s="243"/>
      <c r="V235" s="271"/>
      <c r="W235" s="271"/>
      <c r="X235" s="389"/>
      <c r="Y235" s="495"/>
      <c r="Z235" s="250"/>
      <c r="AA235" s="500"/>
      <c r="AB235" s="501"/>
      <c r="AC235" s="502"/>
      <c r="AD235" s="501"/>
      <c r="AE235" s="501"/>
      <c r="AF235" s="250"/>
      <c r="AG235" s="500"/>
      <c r="AH235" s="271"/>
      <c r="AI235" s="369"/>
      <c r="AJ235" s="369"/>
      <c r="AK235" s="504"/>
      <c r="AL235" s="255"/>
      <c r="AM235" s="256"/>
      <c r="AN235" s="256"/>
      <c r="AO235" s="505"/>
      <c r="AP235" s="256"/>
      <c r="AQ235" s="258"/>
      <c r="AR235" s="256"/>
      <c r="AS235" s="362"/>
      <c r="AT235" s="362"/>
      <c r="AU235" s="256"/>
      <c r="AV235" s="256"/>
      <c r="AW235" s="260"/>
      <c r="AX235" s="261"/>
      <c r="AY235" s="362"/>
      <c r="AZ235" s="362"/>
      <c r="BA235" s="364"/>
      <c r="BB235" s="365"/>
      <c r="BC235" s="256"/>
      <c r="BD235" s="256"/>
      <c r="BE235" s="264"/>
      <c r="BF235" s="364"/>
      <c r="BG235" s="362"/>
      <c r="BH235" s="366"/>
      <c r="BI235" s="390"/>
      <c r="BJ235" s="267"/>
      <c r="BK235" s="268"/>
      <c r="BL235" s="269"/>
      <c r="BM235" s="270"/>
      <c r="BN235" s="271"/>
      <c r="BO235" s="271"/>
      <c r="BP235" s="271"/>
      <c r="BQ235" s="271"/>
      <c r="BR235" s="271"/>
      <c r="BS235" s="271"/>
      <c r="BT235" s="271"/>
      <c r="BU235" s="272"/>
      <c r="BV235" s="272"/>
      <c r="BW235" s="271"/>
      <c r="BX235" s="271"/>
      <c r="BY235" s="273"/>
      <c r="BZ235" s="395"/>
      <c r="CA235" s="236"/>
      <c r="CB235" s="236"/>
      <c r="CC235" s="236"/>
      <c r="CD235" s="236"/>
      <c r="CE235" s="371"/>
    </row>
    <row r="236" spans="1:83" ht="45.75" thickBot="1" x14ac:dyDescent="0.3">
      <c r="A236" s="555">
        <v>29</v>
      </c>
      <c r="B236" s="556" t="s">
        <v>403</v>
      </c>
      <c r="C236" s="557" t="s">
        <v>455</v>
      </c>
      <c r="D236" s="557" t="s">
        <v>478</v>
      </c>
      <c r="E236" s="557" t="s">
        <v>482</v>
      </c>
      <c r="F236" s="558" t="s">
        <v>350</v>
      </c>
      <c r="G236" s="559">
        <v>13309</v>
      </c>
      <c r="H236" s="560"/>
      <c r="I236" s="561" t="s">
        <v>518</v>
      </c>
      <c r="J236" s="562" t="s">
        <v>519</v>
      </c>
      <c r="K236" s="562" t="s">
        <v>520</v>
      </c>
      <c r="L236" s="560"/>
      <c r="M236" s="563"/>
      <c r="N236" s="564"/>
      <c r="O236" s="564"/>
      <c r="P236" s="565"/>
      <c r="Q236" s="566"/>
      <c r="R236" s="564"/>
      <c r="S236" s="564"/>
      <c r="T236" s="564"/>
      <c r="U236" s="564"/>
      <c r="V236" s="567"/>
      <c r="W236" s="567"/>
      <c r="X236" s="568"/>
      <c r="Y236" s="561" t="s">
        <v>247</v>
      </c>
      <c r="Z236" s="569" t="s">
        <v>248</v>
      </c>
      <c r="AA236" s="570" t="s">
        <v>249</v>
      </c>
      <c r="AB236" s="571">
        <v>45058</v>
      </c>
      <c r="AC236" s="572">
        <v>13542</v>
      </c>
      <c r="AD236" s="571">
        <v>45058</v>
      </c>
      <c r="AE236" s="571">
        <v>45425</v>
      </c>
      <c r="AF236" s="570" t="s">
        <v>557</v>
      </c>
      <c r="AG236" s="569" t="s">
        <v>573</v>
      </c>
      <c r="AH236" s="567"/>
      <c r="AI236" s="573"/>
      <c r="AJ236" s="573"/>
      <c r="AK236" s="574">
        <v>89357.94</v>
      </c>
      <c r="AL236" s="575"/>
      <c r="AM236" s="576"/>
      <c r="AN236" s="576"/>
      <c r="AO236" s="576"/>
      <c r="AP236" s="576"/>
      <c r="AQ236" s="576"/>
      <c r="AR236" s="576"/>
      <c r="AS236" s="567"/>
      <c r="AT236" s="567"/>
      <c r="AU236" s="576"/>
      <c r="AV236" s="576"/>
      <c r="AW236" s="577"/>
      <c r="AX236" s="578"/>
      <c r="AY236" s="567"/>
      <c r="AZ236" s="567"/>
      <c r="BA236" s="573"/>
      <c r="BB236" s="579"/>
      <c r="BC236" s="580"/>
      <c r="BD236" s="581"/>
      <c r="BE236" s="581"/>
      <c r="BF236" s="573"/>
      <c r="BG236" s="567"/>
      <c r="BH236" s="582"/>
      <c r="BI236" s="583">
        <f>AK236</f>
        <v>89357.94</v>
      </c>
      <c r="BJ236" s="584"/>
      <c r="BK236" s="577">
        <f>4499.32</f>
        <v>4499.32</v>
      </c>
      <c r="BL236" s="585">
        <f>BK236</f>
        <v>4499.32</v>
      </c>
      <c r="BM236" s="586"/>
      <c r="BN236" s="567"/>
      <c r="BO236" s="567"/>
      <c r="BP236" s="567"/>
      <c r="BQ236" s="567"/>
      <c r="BR236" s="567"/>
      <c r="BS236" s="567"/>
      <c r="BT236" s="567"/>
      <c r="BU236" s="587"/>
      <c r="BV236" s="587"/>
      <c r="BW236" s="567"/>
      <c r="BX236" s="567"/>
      <c r="BY236" s="560"/>
      <c r="BZ236" s="588" t="s">
        <v>812</v>
      </c>
      <c r="CA236" s="559">
        <v>13549</v>
      </c>
      <c r="CB236" s="557" t="s">
        <v>813</v>
      </c>
      <c r="CC236" s="557">
        <v>713034</v>
      </c>
      <c r="CD236" s="557" t="s">
        <v>792</v>
      </c>
      <c r="CE236" s="589">
        <v>713035</v>
      </c>
    </row>
    <row r="237" spans="1:83" x14ac:dyDescent="0.25">
      <c r="A237" s="150">
        <v>30</v>
      </c>
      <c r="B237" s="473" t="s">
        <v>404</v>
      </c>
      <c r="C237" s="152" t="s">
        <v>456</v>
      </c>
      <c r="D237" s="152" t="s">
        <v>44</v>
      </c>
      <c r="E237" s="152" t="s">
        <v>483</v>
      </c>
      <c r="F237" s="153" t="s">
        <v>351</v>
      </c>
      <c r="G237" s="474">
        <v>13553</v>
      </c>
      <c r="H237" s="187"/>
      <c r="I237" s="513" t="s">
        <v>496</v>
      </c>
      <c r="J237" s="474" t="s">
        <v>496</v>
      </c>
      <c r="K237" s="474" t="s">
        <v>496</v>
      </c>
      <c r="L237" s="187"/>
      <c r="M237" s="158" t="s">
        <v>749</v>
      </c>
      <c r="N237" s="162" t="s">
        <v>750</v>
      </c>
      <c r="O237" s="159"/>
      <c r="P237" s="160" t="s">
        <v>756</v>
      </c>
      <c r="Q237" s="161"/>
      <c r="R237" s="159"/>
      <c r="S237" s="159"/>
      <c r="T237" s="159"/>
      <c r="U237" s="159"/>
      <c r="V237" s="185"/>
      <c r="W237" s="185"/>
      <c r="X237" s="375"/>
      <c r="Y237" s="473" t="s">
        <v>250</v>
      </c>
      <c r="Z237" s="166" t="s">
        <v>251</v>
      </c>
      <c r="AA237" s="478" t="s">
        <v>252</v>
      </c>
      <c r="AB237" s="479">
        <v>45078</v>
      </c>
      <c r="AC237" s="480">
        <v>13553</v>
      </c>
      <c r="AD237" s="479">
        <v>45078</v>
      </c>
      <c r="AE237" s="479">
        <v>45444</v>
      </c>
      <c r="AF237" s="432" t="s">
        <v>557</v>
      </c>
      <c r="AG237" s="481" t="s">
        <v>571</v>
      </c>
      <c r="AH237" s="185"/>
      <c r="AI237" s="340"/>
      <c r="AJ237" s="340"/>
      <c r="AK237" s="482">
        <v>1000000</v>
      </c>
      <c r="AL237" s="171"/>
      <c r="AM237" s="172"/>
      <c r="AN237" s="172"/>
      <c r="AO237" s="172"/>
      <c r="AP237" s="172"/>
      <c r="AQ237" s="172"/>
      <c r="AR237" s="172"/>
      <c r="AS237" s="376"/>
      <c r="AT237" s="376"/>
      <c r="AU237" s="483"/>
      <c r="AV237" s="483"/>
      <c r="AW237" s="175"/>
      <c r="AX237" s="484"/>
      <c r="AY237" s="376"/>
      <c r="AZ237" s="376"/>
      <c r="BA237" s="377"/>
      <c r="BB237" s="378"/>
      <c r="BC237" s="173"/>
      <c r="BD237" s="176"/>
      <c r="BE237" s="176"/>
      <c r="BF237" s="377"/>
      <c r="BG237" s="376"/>
      <c r="BH237" s="379"/>
      <c r="BI237" s="380">
        <f>AK237</f>
        <v>1000000</v>
      </c>
      <c r="BJ237" s="181">
        <v>355128.64</v>
      </c>
      <c r="BK237" s="182">
        <f>45661.12+30144.23+30555.2+45181.89+55353.77+38610.73+29852.76+32724.11+19202.02+20039.89+18427.42</f>
        <v>365753.14</v>
      </c>
      <c r="BL237" s="183">
        <f>BJ237+BK237</f>
        <v>720881.78</v>
      </c>
      <c r="BM237" s="184"/>
      <c r="BN237" s="185"/>
      <c r="BO237" s="185"/>
      <c r="BP237" s="185"/>
      <c r="BQ237" s="185"/>
      <c r="BR237" s="185"/>
      <c r="BS237" s="185"/>
      <c r="BT237" s="185"/>
      <c r="BU237" s="186"/>
      <c r="BV237" s="186"/>
      <c r="BW237" s="185"/>
      <c r="BX237" s="185"/>
      <c r="BY237" s="187"/>
      <c r="BZ237" s="391" t="s">
        <v>814</v>
      </c>
      <c r="CA237" s="188">
        <v>13557</v>
      </c>
      <c r="CB237" s="152" t="s">
        <v>783</v>
      </c>
      <c r="CC237" s="152">
        <v>707261</v>
      </c>
      <c r="CD237" s="152" t="s">
        <v>815</v>
      </c>
      <c r="CE237" s="281">
        <v>707239</v>
      </c>
    </row>
    <row r="238" spans="1:83" x14ac:dyDescent="0.25">
      <c r="A238" s="191"/>
      <c r="B238" s="485"/>
      <c r="C238" s="193"/>
      <c r="D238" s="193"/>
      <c r="E238" s="193"/>
      <c r="F238" s="194"/>
      <c r="G238" s="486"/>
      <c r="H238" s="230"/>
      <c r="I238" s="514"/>
      <c r="J238" s="486"/>
      <c r="K238" s="486"/>
      <c r="L238" s="230"/>
      <c r="M238" s="199"/>
      <c r="N238" s="203"/>
      <c r="O238" s="200"/>
      <c r="P238" s="201"/>
      <c r="Q238" s="202"/>
      <c r="R238" s="200"/>
      <c r="S238" s="200"/>
      <c r="T238" s="200"/>
      <c r="U238" s="200"/>
      <c r="V238" s="228"/>
      <c r="W238" s="228"/>
      <c r="X238" s="384"/>
      <c r="Y238" s="485"/>
      <c r="Z238" s="207"/>
      <c r="AA238" s="490"/>
      <c r="AB238" s="491"/>
      <c r="AC238" s="492"/>
      <c r="AD238" s="491"/>
      <c r="AE238" s="491"/>
      <c r="AF238" s="438"/>
      <c r="AG238" s="493"/>
      <c r="AH238" s="228"/>
      <c r="AI238" s="349"/>
      <c r="AJ238" s="349"/>
      <c r="AK238" s="494"/>
      <c r="AL238" s="212" t="s">
        <v>578</v>
      </c>
      <c r="AM238" s="213" t="s">
        <v>579</v>
      </c>
      <c r="AN238" s="213">
        <v>45432</v>
      </c>
      <c r="AO238" s="399" t="s">
        <v>712</v>
      </c>
      <c r="AP238" s="213" t="s">
        <v>711</v>
      </c>
      <c r="AQ238" s="215">
        <v>45444</v>
      </c>
      <c r="AR238" s="213">
        <v>45809</v>
      </c>
      <c r="AS238" s="289"/>
      <c r="AT238" s="289"/>
      <c r="AU238" s="213"/>
      <c r="AV238" s="213"/>
      <c r="AW238" s="218"/>
      <c r="AX238" s="507"/>
      <c r="AY238" s="289"/>
      <c r="AZ238" s="289"/>
      <c r="BA238" s="290"/>
      <c r="BB238" s="291"/>
      <c r="BC238" s="217"/>
      <c r="BD238" s="219"/>
      <c r="BE238" s="219"/>
      <c r="BF238" s="290"/>
      <c r="BG238" s="289"/>
      <c r="BH238" s="292"/>
      <c r="BI238" s="385"/>
      <c r="BJ238" s="224"/>
      <c r="BK238" s="225"/>
      <c r="BL238" s="226"/>
      <c r="BM238" s="227"/>
      <c r="BN238" s="228"/>
      <c r="BO238" s="228"/>
      <c r="BP238" s="228"/>
      <c r="BQ238" s="228"/>
      <c r="BR238" s="228"/>
      <c r="BS238" s="228"/>
      <c r="BT238" s="228"/>
      <c r="BU238" s="229"/>
      <c r="BV238" s="229"/>
      <c r="BW238" s="228"/>
      <c r="BX238" s="228"/>
      <c r="BY238" s="230"/>
      <c r="BZ238" s="392"/>
      <c r="CA238" s="193"/>
      <c r="CB238" s="193"/>
      <c r="CC238" s="193"/>
      <c r="CD238" s="193"/>
      <c r="CE238" s="287"/>
    </row>
    <row r="239" spans="1:83" x14ac:dyDescent="0.25">
      <c r="A239" s="191"/>
      <c r="B239" s="485"/>
      <c r="C239" s="193"/>
      <c r="D239" s="193"/>
      <c r="E239" s="193"/>
      <c r="F239" s="194"/>
      <c r="G239" s="486"/>
      <c r="H239" s="230"/>
      <c r="I239" s="514"/>
      <c r="J239" s="486"/>
      <c r="K239" s="486"/>
      <c r="L239" s="230"/>
      <c r="M239" s="199"/>
      <c r="N239" s="203"/>
      <c r="O239" s="200"/>
      <c r="P239" s="201"/>
      <c r="Q239" s="202"/>
      <c r="R239" s="200"/>
      <c r="S239" s="200"/>
      <c r="T239" s="200"/>
      <c r="U239" s="200"/>
      <c r="V239" s="228"/>
      <c r="W239" s="228"/>
      <c r="X239" s="384"/>
      <c r="Y239" s="485"/>
      <c r="Z239" s="207"/>
      <c r="AA239" s="490"/>
      <c r="AB239" s="491"/>
      <c r="AC239" s="492"/>
      <c r="AD239" s="491"/>
      <c r="AE239" s="491"/>
      <c r="AF239" s="438"/>
      <c r="AG239" s="493"/>
      <c r="AH239" s="228"/>
      <c r="AI239" s="349"/>
      <c r="AJ239" s="349"/>
      <c r="AK239" s="494"/>
      <c r="AL239" s="212"/>
      <c r="AM239" s="213"/>
      <c r="AN239" s="213"/>
      <c r="AO239" s="399"/>
      <c r="AP239" s="213"/>
      <c r="AQ239" s="215"/>
      <c r="AR239" s="213"/>
      <c r="AS239" s="289"/>
      <c r="AT239" s="289"/>
      <c r="AU239" s="213"/>
      <c r="AV239" s="213"/>
      <c r="AW239" s="218"/>
      <c r="AX239" s="507"/>
      <c r="AY239" s="289"/>
      <c r="AZ239" s="289"/>
      <c r="BA239" s="290"/>
      <c r="BB239" s="291"/>
      <c r="BC239" s="217"/>
      <c r="BD239" s="219"/>
      <c r="BE239" s="219"/>
      <c r="BF239" s="290"/>
      <c r="BG239" s="289"/>
      <c r="BH239" s="292"/>
      <c r="BI239" s="385"/>
      <c r="BJ239" s="224"/>
      <c r="BK239" s="225"/>
      <c r="BL239" s="226"/>
      <c r="BM239" s="227"/>
      <c r="BN239" s="228"/>
      <c r="BO239" s="228"/>
      <c r="BP239" s="228"/>
      <c r="BQ239" s="228"/>
      <c r="BR239" s="228"/>
      <c r="BS239" s="228"/>
      <c r="BT239" s="228"/>
      <c r="BU239" s="229"/>
      <c r="BV239" s="229"/>
      <c r="BW239" s="228"/>
      <c r="BX239" s="228"/>
      <c r="BY239" s="230"/>
      <c r="BZ239" s="392"/>
      <c r="CA239" s="193"/>
      <c r="CB239" s="193"/>
      <c r="CC239" s="193"/>
      <c r="CD239" s="193"/>
      <c r="CE239" s="287"/>
    </row>
    <row r="240" spans="1:83" ht="15.75" thickBot="1" x14ac:dyDescent="0.3">
      <c r="A240" s="234"/>
      <c r="B240" s="495"/>
      <c r="C240" s="236"/>
      <c r="D240" s="236"/>
      <c r="E240" s="236"/>
      <c r="F240" s="237"/>
      <c r="G240" s="496"/>
      <c r="H240" s="273"/>
      <c r="I240" s="515"/>
      <c r="J240" s="496"/>
      <c r="K240" s="496"/>
      <c r="L240" s="273"/>
      <c r="M240" s="242"/>
      <c r="N240" s="246"/>
      <c r="O240" s="243"/>
      <c r="P240" s="244"/>
      <c r="Q240" s="245"/>
      <c r="R240" s="243"/>
      <c r="S240" s="243"/>
      <c r="T240" s="243"/>
      <c r="U240" s="243"/>
      <c r="V240" s="271"/>
      <c r="W240" s="271"/>
      <c r="X240" s="389"/>
      <c r="Y240" s="495"/>
      <c r="Z240" s="250"/>
      <c r="AA240" s="500"/>
      <c r="AB240" s="501"/>
      <c r="AC240" s="502"/>
      <c r="AD240" s="501"/>
      <c r="AE240" s="501"/>
      <c r="AF240" s="444"/>
      <c r="AG240" s="503"/>
      <c r="AH240" s="271"/>
      <c r="AI240" s="369"/>
      <c r="AJ240" s="369"/>
      <c r="AK240" s="504"/>
      <c r="AL240" s="255"/>
      <c r="AM240" s="256"/>
      <c r="AN240" s="256"/>
      <c r="AO240" s="505"/>
      <c r="AP240" s="256"/>
      <c r="AQ240" s="258"/>
      <c r="AR240" s="256"/>
      <c r="AS240" s="362"/>
      <c r="AT240" s="362"/>
      <c r="AU240" s="256"/>
      <c r="AV240" s="256"/>
      <c r="AW240" s="260"/>
      <c r="AX240" s="261"/>
      <c r="AY240" s="362"/>
      <c r="AZ240" s="362"/>
      <c r="BA240" s="364"/>
      <c r="BB240" s="365"/>
      <c r="BC240" s="256"/>
      <c r="BD240" s="256"/>
      <c r="BE240" s="264"/>
      <c r="BF240" s="364"/>
      <c r="BG240" s="362"/>
      <c r="BH240" s="366"/>
      <c r="BI240" s="390"/>
      <c r="BJ240" s="267"/>
      <c r="BK240" s="268"/>
      <c r="BL240" s="269"/>
      <c r="BM240" s="270"/>
      <c r="BN240" s="271"/>
      <c r="BO240" s="271"/>
      <c r="BP240" s="271"/>
      <c r="BQ240" s="271"/>
      <c r="BR240" s="271"/>
      <c r="BS240" s="271"/>
      <c r="BT240" s="271"/>
      <c r="BU240" s="272"/>
      <c r="BV240" s="272"/>
      <c r="BW240" s="271"/>
      <c r="BX240" s="271"/>
      <c r="BY240" s="273"/>
      <c r="BZ240" s="395"/>
      <c r="CA240" s="236"/>
      <c r="CB240" s="236"/>
      <c r="CC240" s="236"/>
      <c r="CD240" s="236"/>
      <c r="CE240" s="371"/>
    </row>
    <row r="241" spans="1:83" ht="45.75" thickBot="1" x14ac:dyDescent="0.3">
      <c r="A241" s="555">
        <v>31</v>
      </c>
      <c r="B241" s="556" t="s">
        <v>405</v>
      </c>
      <c r="C241" s="557" t="s">
        <v>457</v>
      </c>
      <c r="D241" s="557" t="s">
        <v>478</v>
      </c>
      <c r="E241" s="557" t="s">
        <v>483</v>
      </c>
      <c r="F241" s="558" t="s">
        <v>352</v>
      </c>
      <c r="G241" s="590">
        <v>13629</v>
      </c>
      <c r="H241" s="560"/>
      <c r="I241" s="561" t="s">
        <v>521</v>
      </c>
      <c r="J241" s="562" t="s">
        <v>522</v>
      </c>
      <c r="K241" s="562" t="s">
        <v>523</v>
      </c>
      <c r="L241" s="560"/>
      <c r="M241" s="563"/>
      <c r="N241" s="564"/>
      <c r="O241" s="564"/>
      <c r="P241" s="565"/>
      <c r="Q241" s="566"/>
      <c r="R241" s="564"/>
      <c r="S241" s="564"/>
      <c r="T241" s="564"/>
      <c r="U241" s="564"/>
      <c r="V241" s="567"/>
      <c r="W241" s="567"/>
      <c r="X241" s="568"/>
      <c r="Y241" s="556" t="s">
        <v>253</v>
      </c>
      <c r="Z241" s="569" t="s">
        <v>254</v>
      </c>
      <c r="AA241" s="570" t="s">
        <v>255</v>
      </c>
      <c r="AB241" s="571">
        <v>45197</v>
      </c>
      <c r="AC241" s="572">
        <v>13627</v>
      </c>
      <c r="AD241" s="571">
        <v>45197</v>
      </c>
      <c r="AE241" s="571">
        <v>45564</v>
      </c>
      <c r="AF241" s="571" t="s">
        <v>557</v>
      </c>
      <c r="AG241" s="570" t="s">
        <v>571</v>
      </c>
      <c r="AH241" s="567"/>
      <c r="AI241" s="573"/>
      <c r="AJ241" s="573"/>
      <c r="AK241" s="574">
        <v>140226.9</v>
      </c>
      <c r="AL241" s="575"/>
      <c r="AM241" s="576"/>
      <c r="AN241" s="576"/>
      <c r="AO241" s="576"/>
      <c r="AP241" s="576"/>
      <c r="AQ241" s="576"/>
      <c r="AR241" s="576"/>
      <c r="AS241" s="567"/>
      <c r="AT241" s="567"/>
      <c r="AU241" s="576"/>
      <c r="AV241" s="576"/>
      <c r="AW241" s="577"/>
      <c r="AX241" s="578"/>
      <c r="AY241" s="567"/>
      <c r="AZ241" s="567"/>
      <c r="BA241" s="573"/>
      <c r="BB241" s="579"/>
      <c r="BC241" s="576"/>
      <c r="BD241" s="576"/>
      <c r="BE241" s="591"/>
      <c r="BF241" s="573"/>
      <c r="BG241" s="567"/>
      <c r="BH241" s="582"/>
      <c r="BI241" s="583">
        <f t="shared" ref="BI241:BI247" si="1">AK241</f>
        <v>140226.9</v>
      </c>
      <c r="BJ241" s="584"/>
      <c r="BK241" s="577">
        <f>964.18+1290.35+486.92+169.5+336</f>
        <v>3246.95</v>
      </c>
      <c r="BL241" s="585">
        <f>BK241</f>
        <v>3246.95</v>
      </c>
      <c r="BM241" s="586"/>
      <c r="BN241" s="567"/>
      <c r="BO241" s="567"/>
      <c r="BP241" s="567"/>
      <c r="BQ241" s="567"/>
      <c r="BR241" s="567"/>
      <c r="BS241" s="567"/>
      <c r="BT241" s="567"/>
      <c r="BU241" s="587"/>
      <c r="BV241" s="587"/>
      <c r="BW241" s="567"/>
      <c r="BX241" s="567"/>
      <c r="BY241" s="560"/>
      <c r="BZ241" s="588" t="s">
        <v>788</v>
      </c>
      <c r="CA241" s="559">
        <v>13629</v>
      </c>
      <c r="CB241" s="557" t="s">
        <v>777</v>
      </c>
      <c r="CC241" s="557">
        <v>714468</v>
      </c>
      <c r="CD241" s="557" t="s">
        <v>789</v>
      </c>
      <c r="CE241" s="589">
        <v>706448</v>
      </c>
    </row>
    <row r="242" spans="1:83" ht="45.75" thickBot="1" x14ac:dyDescent="0.3">
      <c r="A242" s="555">
        <v>32</v>
      </c>
      <c r="B242" s="592" t="s">
        <v>406</v>
      </c>
      <c r="C242" s="557" t="s">
        <v>458</v>
      </c>
      <c r="D242" s="557" t="s">
        <v>478</v>
      </c>
      <c r="E242" s="557" t="s">
        <v>482</v>
      </c>
      <c r="F242" s="558" t="s">
        <v>353</v>
      </c>
      <c r="G242" s="590">
        <v>13381</v>
      </c>
      <c r="H242" s="560"/>
      <c r="I242" s="561" t="s">
        <v>524</v>
      </c>
      <c r="J242" s="562" t="s">
        <v>525</v>
      </c>
      <c r="K242" s="562" t="s">
        <v>526</v>
      </c>
      <c r="L242" s="560"/>
      <c r="M242" s="563"/>
      <c r="N242" s="564"/>
      <c r="O242" s="564"/>
      <c r="P242" s="565"/>
      <c r="Q242" s="566"/>
      <c r="R242" s="564"/>
      <c r="S242" s="564"/>
      <c r="T242" s="564"/>
      <c r="U242" s="564"/>
      <c r="V242" s="567"/>
      <c r="W242" s="567"/>
      <c r="X242" s="568"/>
      <c r="Y242" s="556" t="s">
        <v>256</v>
      </c>
      <c r="Z242" s="569" t="s">
        <v>257</v>
      </c>
      <c r="AA242" s="570" t="s">
        <v>258</v>
      </c>
      <c r="AB242" s="571">
        <v>45259</v>
      </c>
      <c r="AC242" s="572">
        <v>13664</v>
      </c>
      <c r="AD242" s="571">
        <v>45259</v>
      </c>
      <c r="AE242" s="571">
        <v>45441</v>
      </c>
      <c r="AF242" s="569" t="s">
        <v>557</v>
      </c>
      <c r="AG242" s="570" t="s">
        <v>573</v>
      </c>
      <c r="AH242" s="567"/>
      <c r="AI242" s="573"/>
      <c r="AJ242" s="573"/>
      <c r="AK242" s="574">
        <v>22700</v>
      </c>
      <c r="AL242" s="575"/>
      <c r="AM242" s="576"/>
      <c r="AN242" s="576"/>
      <c r="AO242" s="576"/>
      <c r="AP242" s="576"/>
      <c r="AQ242" s="576"/>
      <c r="AR242" s="576"/>
      <c r="AS242" s="567"/>
      <c r="AT242" s="567"/>
      <c r="AU242" s="570"/>
      <c r="AV242" s="570"/>
      <c r="AW242" s="577"/>
      <c r="AX242" s="578"/>
      <c r="AY242" s="567"/>
      <c r="AZ242" s="567"/>
      <c r="BA242" s="573"/>
      <c r="BB242" s="579"/>
      <c r="BC242" s="580"/>
      <c r="BD242" s="581"/>
      <c r="BE242" s="581"/>
      <c r="BF242" s="573"/>
      <c r="BG242" s="567"/>
      <c r="BH242" s="582"/>
      <c r="BI242" s="583">
        <f t="shared" si="1"/>
        <v>22700</v>
      </c>
      <c r="BJ242" s="584"/>
      <c r="BK242" s="577">
        <f>17200+5500</f>
        <v>22700</v>
      </c>
      <c r="BL242" s="585">
        <f>BK242</f>
        <v>22700</v>
      </c>
      <c r="BM242" s="586"/>
      <c r="BN242" s="567"/>
      <c r="BO242" s="567"/>
      <c r="BP242" s="567"/>
      <c r="BQ242" s="567"/>
      <c r="BR242" s="567"/>
      <c r="BS242" s="567"/>
      <c r="BT242" s="567"/>
      <c r="BU242" s="587"/>
      <c r="BV242" s="587"/>
      <c r="BW242" s="567"/>
      <c r="BX242" s="567"/>
      <c r="BY242" s="560"/>
      <c r="BZ242" s="588" t="s">
        <v>795</v>
      </c>
      <c r="CA242" s="559">
        <v>13671</v>
      </c>
      <c r="CB242" s="557" t="s">
        <v>791</v>
      </c>
      <c r="CC242" s="557">
        <v>713034</v>
      </c>
      <c r="CD242" s="557" t="s">
        <v>792</v>
      </c>
      <c r="CE242" s="589">
        <v>713035</v>
      </c>
    </row>
    <row r="243" spans="1:83" ht="45.75" thickBot="1" x14ac:dyDescent="0.3">
      <c r="A243" s="555">
        <v>33</v>
      </c>
      <c r="B243" s="592" t="s">
        <v>407</v>
      </c>
      <c r="C243" s="557" t="s">
        <v>458</v>
      </c>
      <c r="D243" s="557" t="s">
        <v>478</v>
      </c>
      <c r="E243" s="557" t="s">
        <v>482</v>
      </c>
      <c r="F243" s="558" t="s">
        <v>354</v>
      </c>
      <c r="G243" s="590">
        <v>13381</v>
      </c>
      <c r="H243" s="560"/>
      <c r="I243" s="561" t="s">
        <v>524</v>
      </c>
      <c r="J243" s="562" t="s">
        <v>525</v>
      </c>
      <c r="K243" s="562" t="s">
        <v>526</v>
      </c>
      <c r="L243" s="560"/>
      <c r="M243" s="563"/>
      <c r="N243" s="564"/>
      <c r="O243" s="564"/>
      <c r="P243" s="565"/>
      <c r="Q243" s="566"/>
      <c r="R243" s="564"/>
      <c r="S243" s="564"/>
      <c r="T243" s="564"/>
      <c r="U243" s="564"/>
      <c r="V243" s="567"/>
      <c r="W243" s="567"/>
      <c r="X243" s="568"/>
      <c r="Y243" s="556" t="s">
        <v>259</v>
      </c>
      <c r="Z243" s="569" t="s">
        <v>260</v>
      </c>
      <c r="AA243" s="570" t="s">
        <v>261</v>
      </c>
      <c r="AB243" s="571">
        <v>45259</v>
      </c>
      <c r="AC243" s="572">
        <v>13665</v>
      </c>
      <c r="AD243" s="571">
        <v>45259</v>
      </c>
      <c r="AE243" s="571">
        <v>45442</v>
      </c>
      <c r="AF243" s="571" t="s">
        <v>557</v>
      </c>
      <c r="AG243" s="570" t="s">
        <v>573</v>
      </c>
      <c r="AH243" s="567"/>
      <c r="AI243" s="573"/>
      <c r="AJ243" s="573"/>
      <c r="AK243" s="574">
        <v>2640</v>
      </c>
      <c r="AL243" s="575"/>
      <c r="AM243" s="576"/>
      <c r="AN243" s="576"/>
      <c r="AO243" s="576"/>
      <c r="AP243" s="576"/>
      <c r="AQ243" s="576"/>
      <c r="AR243" s="576"/>
      <c r="AS243" s="567"/>
      <c r="AT243" s="567"/>
      <c r="AU243" s="570"/>
      <c r="AV243" s="570"/>
      <c r="AW243" s="577"/>
      <c r="AX243" s="578"/>
      <c r="AY243" s="567"/>
      <c r="AZ243" s="567"/>
      <c r="BA243" s="573"/>
      <c r="BB243" s="579"/>
      <c r="BC243" s="580"/>
      <c r="BD243" s="581"/>
      <c r="BE243" s="581"/>
      <c r="BF243" s="573"/>
      <c r="BG243" s="567"/>
      <c r="BH243" s="582"/>
      <c r="BI243" s="583">
        <f t="shared" si="1"/>
        <v>2640</v>
      </c>
      <c r="BJ243" s="584"/>
      <c r="BK243" s="577"/>
      <c r="BL243" s="585">
        <f>BK243</f>
        <v>0</v>
      </c>
      <c r="BM243" s="586"/>
      <c r="BN243" s="567"/>
      <c r="BO243" s="567"/>
      <c r="BP243" s="567"/>
      <c r="BQ243" s="567"/>
      <c r="BR243" s="567"/>
      <c r="BS243" s="567"/>
      <c r="BT243" s="567"/>
      <c r="BU243" s="587"/>
      <c r="BV243" s="587"/>
      <c r="BW243" s="567"/>
      <c r="BX243" s="567"/>
      <c r="BY243" s="560"/>
      <c r="BZ243" s="588" t="s">
        <v>793</v>
      </c>
      <c r="CA243" s="559">
        <v>13671</v>
      </c>
      <c r="CB243" s="557" t="s">
        <v>791</v>
      </c>
      <c r="CC243" s="557">
        <v>713034</v>
      </c>
      <c r="CD243" s="557" t="s">
        <v>792</v>
      </c>
      <c r="CE243" s="589">
        <v>713035</v>
      </c>
    </row>
    <row r="244" spans="1:83" ht="60.75" thickBot="1" x14ac:dyDescent="0.3">
      <c r="A244" s="555">
        <v>34</v>
      </c>
      <c r="B244" s="556" t="s">
        <v>408</v>
      </c>
      <c r="C244" s="557" t="s">
        <v>458</v>
      </c>
      <c r="D244" s="557" t="s">
        <v>478</v>
      </c>
      <c r="E244" s="557" t="s">
        <v>483</v>
      </c>
      <c r="F244" s="558" t="s">
        <v>355</v>
      </c>
      <c r="G244" s="590">
        <v>13381</v>
      </c>
      <c r="H244" s="560"/>
      <c r="I244" s="561" t="s">
        <v>524</v>
      </c>
      <c r="J244" s="562" t="s">
        <v>525</v>
      </c>
      <c r="K244" s="562" t="s">
        <v>526</v>
      </c>
      <c r="L244" s="560"/>
      <c r="M244" s="563"/>
      <c r="N244" s="564"/>
      <c r="O244" s="564"/>
      <c r="P244" s="565"/>
      <c r="Q244" s="566"/>
      <c r="R244" s="564"/>
      <c r="S244" s="564"/>
      <c r="T244" s="564"/>
      <c r="U244" s="564"/>
      <c r="V244" s="567"/>
      <c r="W244" s="567"/>
      <c r="X244" s="568"/>
      <c r="Y244" s="556" t="s">
        <v>262</v>
      </c>
      <c r="Z244" s="569" t="s">
        <v>263</v>
      </c>
      <c r="AA244" s="570" t="s">
        <v>264</v>
      </c>
      <c r="AB244" s="571">
        <v>45259</v>
      </c>
      <c r="AC244" s="572">
        <v>13664</v>
      </c>
      <c r="AD244" s="571">
        <v>45259</v>
      </c>
      <c r="AE244" s="571">
        <v>45442</v>
      </c>
      <c r="AF244" s="569" t="s">
        <v>557</v>
      </c>
      <c r="AG244" s="570" t="s">
        <v>573</v>
      </c>
      <c r="AH244" s="567"/>
      <c r="AI244" s="573"/>
      <c r="AJ244" s="573"/>
      <c r="AK244" s="574">
        <v>17964.07</v>
      </c>
      <c r="AL244" s="575"/>
      <c r="AM244" s="576"/>
      <c r="AN244" s="576"/>
      <c r="AO244" s="576"/>
      <c r="AP244" s="576"/>
      <c r="AQ244" s="576"/>
      <c r="AR244" s="576"/>
      <c r="AS244" s="567"/>
      <c r="AT244" s="567"/>
      <c r="AU244" s="576"/>
      <c r="AV244" s="576"/>
      <c r="AW244" s="577"/>
      <c r="AX244" s="578"/>
      <c r="AY244" s="567"/>
      <c r="AZ244" s="567"/>
      <c r="BA244" s="573"/>
      <c r="BB244" s="579"/>
      <c r="BC244" s="576"/>
      <c r="BD244" s="576"/>
      <c r="BE244" s="591"/>
      <c r="BF244" s="573"/>
      <c r="BG244" s="567"/>
      <c r="BH244" s="582"/>
      <c r="BI244" s="583">
        <f t="shared" si="1"/>
        <v>17964.07</v>
      </c>
      <c r="BJ244" s="584"/>
      <c r="BK244" s="577">
        <f>4870</f>
        <v>4870</v>
      </c>
      <c r="BL244" s="585">
        <f>BK244</f>
        <v>4870</v>
      </c>
      <c r="BM244" s="586"/>
      <c r="BN244" s="567"/>
      <c r="BO244" s="567"/>
      <c r="BP244" s="567"/>
      <c r="BQ244" s="567"/>
      <c r="BR244" s="567"/>
      <c r="BS244" s="567"/>
      <c r="BT244" s="567"/>
      <c r="BU244" s="587"/>
      <c r="BV244" s="587"/>
      <c r="BW244" s="567"/>
      <c r="BX244" s="567"/>
      <c r="BY244" s="560"/>
      <c r="BZ244" s="588" t="s">
        <v>790</v>
      </c>
      <c r="CA244" s="559">
        <v>13671</v>
      </c>
      <c r="CB244" s="557" t="s">
        <v>791</v>
      </c>
      <c r="CC244" s="557">
        <v>713034</v>
      </c>
      <c r="CD244" s="557" t="s">
        <v>792</v>
      </c>
      <c r="CE244" s="589">
        <v>713035</v>
      </c>
    </row>
    <row r="245" spans="1:83" ht="45.75" thickBot="1" x14ac:dyDescent="0.3">
      <c r="A245" s="555">
        <v>35</v>
      </c>
      <c r="B245" s="592" t="s">
        <v>409</v>
      </c>
      <c r="C245" s="557" t="s">
        <v>458</v>
      </c>
      <c r="D245" s="557" t="s">
        <v>478</v>
      </c>
      <c r="E245" s="557" t="s">
        <v>482</v>
      </c>
      <c r="F245" s="558" t="s">
        <v>356</v>
      </c>
      <c r="G245" s="590">
        <v>13381</v>
      </c>
      <c r="H245" s="560"/>
      <c r="I245" s="561" t="s">
        <v>524</v>
      </c>
      <c r="J245" s="562" t="s">
        <v>525</v>
      </c>
      <c r="K245" s="562" t="s">
        <v>526</v>
      </c>
      <c r="L245" s="560"/>
      <c r="M245" s="563"/>
      <c r="N245" s="564"/>
      <c r="O245" s="564"/>
      <c r="P245" s="565"/>
      <c r="Q245" s="566"/>
      <c r="R245" s="564"/>
      <c r="S245" s="564"/>
      <c r="T245" s="564"/>
      <c r="U245" s="564"/>
      <c r="V245" s="567"/>
      <c r="W245" s="567"/>
      <c r="X245" s="568"/>
      <c r="Y245" s="556" t="s">
        <v>265</v>
      </c>
      <c r="Z245" s="569" t="s">
        <v>266</v>
      </c>
      <c r="AA245" s="570" t="s">
        <v>267</v>
      </c>
      <c r="AB245" s="571">
        <v>45259</v>
      </c>
      <c r="AC245" s="572">
        <v>13665</v>
      </c>
      <c r="AD245" s="571">
        <v>45259</v>
      </c>
      <c r="AE245" s="571">
        <v>45442</v>
      </c>
      <c r="AF245" s="571" t="s">
        <v>557</v>
      </c>
      <c r="AG245" s="570" t="s">
        <v>573</v>
      </c>
      <c r="AH245" s="567"/>
      <c r="AI245" s="573"/>
      <c r="AJ245" s="573"/>
      <c r="AK245" s="574">
        <v>3754</v>
      </c>
      <c r="AL245" s="575"/>
      <c r="AM245" s="576"/>
      <c r="AN245" s="576"/>
      <c r="AO245" s="576"/>
      <c r="AP245" s="576"/>
      <c r="AQ245" s="576"/>
      <c r="AR245" s="576"/>
      <c r="AS245" s="567"/>
      <c r="AT245" s="567"/>
      <c r="AU245" s="570"/>
      <c r="AV245" s="570"/>
      <c r="AW245" s="577"/>
      <c r="AX245" s="578"/>
      <c r="AY245" s="567"/>
      <c r="AZ245" s="567"/>
      <c r="BA245" s="573"/>
      <c r="BB245" s="579"/>
      <c r="BC245" s="580"/>
      <c r="BD245" s="581"/>
      <c r="BE245" s="581"/>
      <c r="BF245" s="573"/>
      <c r="BG245" s="567"/>
      <c r="BH245" s="582"/>
      <c r="BI245" s="583">
        <f t="shared" si="1"/>
        <v>3754</v>
      </c>
      <c r="BJ245" s="584"/>
      <c r="BK245" s="577">
        <f>3754+632</f>
        <v>4386</v>
      </c>
      <c r="BL245" s="585">
        <f>BK245</f>
        <v>4386</v>
      </c>
      <c r="BM245" s="586"/>
      <c r="BN245" s="567"/>
      <c r="BO245" s="567"/>
      <c r="BP245" s="567"/>
      <c r="BQ245" s="567"/>
      <c r="BR245" s="567"/>
      <c r="BS245" s="567"/>
      <c r="BT245" s="567"/>
      <c r="BU245" s="587"/>
      <c r="BV245" s="587"/>
      <c r="BW245" s="567"/>
      <c r="BX245" s="567"/>
      <c r="BY245" s="560"/>
      <c r="BZ245" s="588" t="s">
        <v>794</v>
      </c>
      <c r="CA245" s="559">
        <v>13671</v>
      </c>
      <c r="CB245" s="557" t="s">
        <v>791</v>
      </c>
      <c r="CC245" s="557">
        <v>713034</v>
      </c>
      <c r="CD245" s="557" t="s">
        <v>792</v>
      </c>
      <c r="CE245" s="589">
        <v>713035</v>
      </c>
    </row>
    <row r="246" spans="1:83" ht="45.75" thickBot="1" x14ac:dyDescent="0.3">
      <c r="A246" s="555">
        <v>36</v>
      </c>
      <c r="B246" s="592" t="s">
        <v>410</v>
      </c>
      <c r="C246" s="557" t="s">
        <v>458</v>
      </c>
      <c r="D246" s="557" t="s">
        <v>478</v>
      </c>
      <c r="E246" s="557" t="s">
        <v>482</v>
      </c>
      <c r="F246" s="558" t="s">
        <v>357</v>
      </c>
      <c r="G246" s="590">
        <v>13381</v>
      </c>
      <c r="H246" s="560"/>
      <c r="I246" s="561" t="s">
        <v>524</v>
      </c>
      <c r="J246" s="562" t="s">
        <v>525</v>
      </c>
      <c r="K246" s="562" t="s">
        <v>526</v>
      </c>
      <c r="L246" s="560"/>
      <c r="M246" s="563"/>
      <c r="N246" s="564"/>
      <c r="O246" s="564"/>
      <c r="P246" s="565"/>
      <c r="Q246" s="566"/>
      <c r="R246" s="564"/>
      <c r="S246" s="564"/>
      <c r="T246" s="564"/>
      <c r="U246" s="564"/>
      <c r="V246" s="567"/>
      <c r="W246" s="567"/>
      <c r="X246" s="568"/>
      <c r="Y246" s="556" t="s">
        <v>268</v>
      </c>
      <c r="Z246" s="569" t="s">
        <v>269</v>
      </c>
      <c r="AA246" s="570" t="s">
        <v>270</v>
      </c>
      <c r="AB246" s="571">
        <v>45259</v>
      </c>
      <c r="AC246" s="572">
        <v>13668</v>
      </c>
      <c r="AD246" s="571">
        <v>45260</v>
      </c>
      <c r="AE246" s="571">
        <v>45442</v>
      </c>
      <c r="AF246" s="569" t="s">
        <v>557</v>
      </c>
      <c r="AG246" s="570" t="s">
        <v>573</v>
      </c>
      <c r="AH246" s="567"/>
      <c r="AI246" s="573"/>
      <c r="AJ246" s="573"/>
      <c r="AK246" s="574">
        <v>6413.9</v>
      </c>
      <c r="AL246" s="575"/>
      <c r="AM246" s="576"/>
      <c r="AN246" s="576"/>
      <c r="AO246" s="576"/>
      <c r="AP246" s="576"/>
      <c r="AQ246" s="576"/>
      <c r="AR246" s="576"/>
      <c r="AS246" s="567"/>
      <c r="AT246" s="567"/>
      <c r="AU246" s="570"/>
      <c r="AV246" s="570"/>
      <c r="AW246" s="577"/>
      <c r="AX246" s="578"/>
      <c r="AY246" s="567"/>
      <c r="AZ246" s="567"/>
      <c r="BA246" s="573"/>
      <c r="BB246" s="579"/>
      <c r="BC246" s="580"/>
      <c r="BD246" s="581"/>
      <c r="BE246" s="581"/>
      <c r="BF246" s="573"/>
      <c r="BG246" s="567"/>
      <c r="BH246" s="582"/>
      <c r="BI246" s="583">
        <f t="shared" si="1"/>
        <v>6413.9</v>
      </c>
      <c r="BJ246" s="584"/>
      <c r="BK246" s="577"/>
      <c r="BL246" s="585"/>
      <c r="BM246" s="586"/>
      <c r="BN246" s="567"/>
      <c r="BO246" s="567"/>
      <c r="BP246" s="567"/>
      <c r="BQ246" s="567"/>
      <c r="BR246" s="567"/>
      <c r="BS246" s="567"/>
      <c r="BT246" s="567"/>
      <c r="BU246" s="587"/>
      <c r="BV246" s="587"/>
      <c r="BW246" s="567"/>
      <c r="BX246" s="567"/>
      <c r="BY246" s="560"/>
      <c r="BZ246" s="588" t="s">
        <v>388</v>
      </c>
      <c r="CA246" s="559">
        <v>13687</v>
      </c>
      <c r="CB246" s="557" t="s">
        <v>791</v>
      </c>
      <c r="CC246" s="557">
        <v>713034</v>
      </c>
      <c r="CD246" s="557" t="s">
        <v>792</v>
      </c>
      <c r="CE246" s="589">
        <v>713035</v>
      </c>
    </row>
    <row r="247" spans="1:83" x14ac:dyDescent="0.25">
      <c r="A247" s="150">
        <v>37</v>
      </c>
      <c r="B247" s="473" t="s">
        <v>411</v>
      </c>
      <c r="C247" s="152" t="s">
        <v>459</v>
      </c>
      <c r="D247" s="152" t="s">
        <v>477</v>
      </c>
      <c r="E247" s="152" t="s">
        <v>482</v>
      </c>
      <c r="F247" s="153" t="s">
        <v>358</v>
      </c>
      <c r="G247" s="474">
        <v>13594</v>
      </c>
      <c r="H247" s="187"/>
      <c r="I247" s="513" t="s">
        <v>527</v>
      </c>
      <c r="J247" s="593" t="s">
        <v>528</v>
      </c>
      <c r="K247" s="593" t="s">
        <v>529</v>
      </c>
      <c r="L247" s="187"/>
      <c r="M247" s="158"/>
      <c r="N247" s="159"/>
      <c r="O247" s="159"/>
      <c r="P247" s="160"/>
      <c r="Q247" s="161" t="s">
        <v>527</v>
      </c>
      <c r="R247" s="593" t="s">
        <v>528</v>
      </c>
      <c r="S247" s="593" t="s">
        <v>529</v>
      </c>
      <c r="T247" s="159" t="s">
        <v>729</v>
      </c>
      <c r="U247" s="159" t="s">
        <v>730</v>
      </c>
      <c r="V247" s="185"/>
      <c r="W247" s="185"/>
      <c r="X247" s="375"/>
      <c r="Y247" s="473" t="s">
        <v>271</v>
      </c>
      <c r="Z247" s="166" t="s">
        <v>272</v>
      </c>
      <c r="AA247" s="478" t="s">
        <v>273</v>
      </c>
      <c r="AB247" s="479">
        <v>45268</v>
      </c>
      <c r="AC247" s="480">
        <v>13671</v>
      </c>
      <c r="AD247" s="479">
        <v>45268</v>
      </c>
      <c r="AE247" s="479">
        <v>45635</v>
      </c>
      <c r="AF247" s="166" t="s">
        <v>558</v>
      </c>
      <c r="AG247" s="478" t="s">
        <v>570</v>
      </c>
      <c r="AH247" s="185"/>
      <c r="AI247" s="340"/>
      <c r="AJ247" s="340"/>
      <c r="AK247" s="482">
        <v>1231791.3600000001</v>
      </c>
      <c r="AL247" s="171"/>
      <c r="AM247" s="172"/>
      <c r="AN247" s="172"/>
      <c r="AO247" s="396"/>
      <c r="AP247" s="172"/>
      <c r="AQ247" s="397"/>
      <c r="AR247" s="172"/>
      <c r="AS247" s="376"/>
      <c r="AT247" s="376"/>
      <c r="AU247" s="483"/>
      <c r="AV247" s="483"/>
      <c r="AW247" s="175"/>
      <c r="AX247" s="484"/>
      <c r="AY247" s="376"/>
      <c r="AZ247" s="376"/>
      <c r="BA247" s="377"/>
      <c r="BB247" s="378"/>
      <c r="BC247" s="173"/>
      <c r="BD247" s="176"/>
      <c r="BE247" s="176"/>
      <c r="BF247" s="377"/>
      <c r="BG247" s="376"/>
      <c r="BH247" s="379"/>
      <c r="BI247" s="380">
        <f t="shared" si="1"/>
        <v>1231791.3600000001</v>
      </c>
      <c r="BJ247" s="594">
        <v>59567.19</v>
      </c>
      <c r="BK247" s="182">
        <f>205298.56+102649.28+205298.56+102649.28+102649.28+102649.28+102649.28+102649.28+106784+33077.76+106784</f>
        <v>1273138.56</v>
      </c>
      <c r="BL247" s="183">
        <f>BJ247+BK247</f>
        <v>1332705.75</v>
      </c>
      <c r="BM247" s="184"/>
      <c r="BN247" s="185"/>
      <c r="BO247" s="185"/>
      <c r="BP247" s="185"/>
      <c r="BQ247" s="185"/>
      <c r="BR247" s="185"/>
      <c r="BS247" s="185"/>
      <c r="BT247" s="185"/>
      <c r="BU247" s="186"/>
      <c r="BV247" s="186"/>
      <c r="BW247" s="185"/>
      <c r="BX247" s="185"/>
      <c r="BY247" s="187"/>
      <c r="BZ247" s="391" t="s">
        <v>796</v>
      </c>
      <c r="CA247" s="188">
        <v>13678</v>
      </c>
      <c r="CB247" s="189" t="s">
        <v>775</v>
      </c>
      <c r="CC247" s="189" t="s">
        <v>868</v>
      </c>
      <c r="CD247" s="189" t="s">
        <v>797</v>
      </c>
      <c r="CE247" s="281">
        <v>713592</v>
      </c>
    </row>
    <row r="248" spans="1:83" x14ac:dyDescent="0.25">
      <c r="A248" s="191"/>
      <c r="B248" s="485"/>
      <c r="C248" s="193"/>
      <c r="D248" s="193"/>
      <c r="E248" s="193"/>
      <c r="F248" s="194"/>
      <c r="G248" s="486"/>
      <c r="H248" s="230"/>
      <c r="I248" s="514"/>
      <c r="J248" s="595"/>
      <c r="K248" s="595"/>
      <c r="L248" s="230"/>
      <c r="M248" s="199"/>
      <c r="N248" s="200"/>
      <c r="O248" s="200"/>
      <c r="P248" s="201"/>
      <c r="Q248" s="202"/>
      <c r="R248" s="595"/>
      <c r="S248" s="595"/>
      <c r="T248" s="200"/>
      <c r="U248" s="200"/>
      <c r="V248" s="228"/>
      <c r="W248" s="228"/>
      <c r="X248" s="384"/>
      <c r="Y248" s="485"/>
      <c r="Z248" s="207"/>
      <c r="AA248" s="490"/>
      <c r="AB248" s="491"/>
      <c r="AC248" s="492"/>
      <c r="AD248" s="491"/>
      <c r="AE248" s="491"/>
      <c r="AF248" s="207"/>
      <c r="AG248" s="490"/>
      <c r="AH248" s="228"/>
      <c r="AI248" s="349"/>
      <c r="AJ248" s="349"/>
      <c r="AK248" s="494"/>
      <c r="AL248" s="212"/>
      <c r="AM248" s="213"/>
      <c r="AN248" s="213"/>
      <c r="AO248" s="213"/>
      <c r="AP248" s="213"/>
      <c r="AQ248" s="213"/>
      <c r="AR248" s="213"/>
      <c r="AS248" s="289"/>
      <c r="AT248" s="289"/>
      <c r="AU248" s="506"/>
      <c r="AV248" s="506"/>
      <c r="AW248" s="218"/>
      <c r="AX248" s="507"/>
      <c r="AY248" s="289"/>
      <c r="AZ248" s="289"/>
      <c r="BA248" s="290"/>
      <c r="BB248" s="291"/>
      <c r="BC248" s="217"/>
      <c r="BD248" s="219"/>
      <c r="BE248" s="219"/>
      <c r="BF248" s="290"/>
      <c r="BG248" s="289"/>
      <c r="BH248" s="292"/>
      <c r="BI248" s="385"/>
      <c r="BJ248" s="596"/>
      <c r="BK248" s="225"/>
      <c r="BL248" s="226"/>
      <c r="BM248" s="227"/>
      <c r="BN248" s="228"/>
      <c r="BO248" s="228"/>
      <c r="BP248" s="228"/>
      <c r="BQ248" s="228"/>
      <c r="BR248" s="228"/>
      <c r="BS248" s="228"/>
      <c r="BT248" s="228"/>
      <c r="BU248" s="229"/>
      <c r="BV248" s="229"/>
      <c r="BW248" s="228"/>
      <c r="BX248" s="228"/>
      <c r="BY248" s="230"/>
      <c r="BZ248" s="392"/>
      <c r="CA248" s="193"/>
      <c r="CB248" s="231"/>
      <c r="CC248" s="231"/>
      <c r="CD248" s="231"/>
      <c r="CE248" s="287"/>
    </row>
    <row r="249" spans="1:83" x14ac:dyDescent="0.25">
      <c r="A249" s="191"/>
      <c r="B249" s="485"/>
      <c r="C249" s="193"/>
      <c r="D249" s="193"/>
      <c r="E249" s="193"/>
      <c r="F249" s="194"/>
      <c r="G249" s="486"/>
      <c r="H249" s="230"/>
      <c r="I249" s="514"/>
      <c r="J249" s="595"/>
      <c r="K249" s="595"/>
      <c r="L249" s="230"/>
      <c r="M249" s="199"/>
      <c r="N249" s="200"/>
      <c r="O249" s="200"/>
      <c r="P249" s="201"/>
      <c r="Q249" s="202"/>
      <c r="R249" s="595"/>
      <c r="S249" s="595"/>
      <c r="T249" s="200"/>
      <c r="U249" s="200"/>
      <c r="V249" s="228"/>
      <c r="W249" s="228"/>
      <c r="X249" s="384"/>
      <c r="Y249" s="485"/>
      <c r="Z249" s="207"/>
      <c r="AA249" s="490"/>
      <c r="AB249" s="491"/>
      <c r="AC249" s="492"/>
      <c r="AD249" s="491"/>
      <c r="AE249" s="491"/>
      <c r="AF249" s="207"/>
      <c r="AG249" s="490"/>
      <c r="AH249" s="228"/>
      <c r="AI249" s="349"/>
      <c r="AJ249" s="349"/>
      <c r="AK249" s="494"/>
      <c r="AL249" s="212"/>
      <c r="AM249" s="213"/>
      <c r="AN249" s="213"/>
      <c r="AO249" s="213"/>
      <c r="AP249" s="213"/>
      <c r="AQ249" s="213"/>
      <c r="AR249" s="213"/>
      <c r="AS249" s="289"/>
      <c r="AT249" s="289"/>
      <c r="AU249" s="506"/>
      <c r="AV249" s="506"/>
      <c r="AW249" s="218"/>
      <c r="AX249" s="507"/>
      <c r="AY249" s="289"/>
      <c r="AZ249" s="289"/>
      <c r="BA249" s="290"/>
      <c r="BB249" s="291"/>
      <c r="BC249" s="217"/>
      <c r="BD249" s="219"/>
      <c r="BE249" s="219"/>
      <c r="BF249" s="290"/>
      <c r="BG249" s="289"/>
      <c r="BH249" s="292"/>
      <c r="BI249" s="385"/>
      <c r="BJ249" s="596"/>
      <c r="BK249" s="225"/>
      <c r="BL249" s="226"/>
      <c r="BM249" s="227"/>
      <c r="BN249" s="228"/>
      <c r="BO249" s="228"/>
      <c r="BP249" s="228"/>
      <c r="BQ249" s="228"/>
      <c r="BR249" s="228"/>
      <c r="BS249" s="228"/>
      <c r="BT249" s="228"/>
      <c r="BU249" s="229"/>
      <c r="BV249" s="229"/>
      <c r="BW249" s="228"/>
      <c r="BX249" s="228"/>
      <c r="BY249" s="230"/>
      <c r="BZ249" s="392"/>
      <c r="CA249" s="193"/>
      <c r="CB249" s="231"/>
      <c r="CC249" s="231"/>
      <c r="CD249" s="231"/>
      <c r="CE249" s="287"/>
    </row>
    <row r="250" spans="1:83" ht="15.75" thickBot="1" x14ac:dyDescent="0.3">
      <c r="A250" s="234"/>
      <c r="B250" s="495"/>
      <c r="C250" s="236"/>
      <c r="D250" s="236"/>
      <c r="E250" s="236"/>
      <c r="F250" s="237"/>
      <c r="G250" s="496"/>
      <c r="H250" s="273"/>
      <c r="I250" s="515"/>
      <c r="J250" s="597"/>
      <c r="K250" s="597"/>
      <c r="L250" s="273"/>
      <c r="M250" s="242"/>
      <c r="N250" s="243"/>
      <c r="O250" s="243"/>
      <c r="P250" s="244"/>
      <c r="Q250" s="245"/>
      <c r="R250" s="597"/>
      <c r="S250" s="597"/>
      <c r="T250" s="243"/>
      <c r="U250" s="243"/>
      <c r="V250" s="271"/>
      <c r="W250" s="271"/>
      <c r="X250" s="389"/>
      <c r="Y250" s="495"/>
      <c r="Z250" s="250"/>
      <c r="AA250" s="500"/>
      <c r="AB250" s="501"/>
      <c r="AC250" s="502"/>
      <c r="AD250" s="501"/>
      <c r="AE250" s="501"/>
      <c r="AF250" s="250"/>
      <c r="AG250" s="500"/>
      <c r="AH250" s="271"/>
      <c r="AI250" s="369"/>
      <c r="AJ250" s="369"/>
      <c r="AK250" s="504"/>
      <c r="AL250" s="255"/>
      <c r="AM250" s="256"/>
      <c r="AN250" s="256"/>
      <c r="AO250" s="256"/>
      <c r="AP250" s="256"/>
      <c r="AQ250" s="256"/>
      <c r="AR250" s="256"/>
      <c r="AS250" s="362"/>
      <c r="AT250" s="362"/>
      <c r="AU250" s="256"/>
      <c r="AV250" s="256"/>
      <c r="AW250" s="260"/>
      <c r="AX250" s="261"/>
      <c r="AY250" s="362"/>
      <c r="AZ250" s="362"/>
      <c r="BA250" s="364"/>
      <c r="BB250" s="365"/>
      <c r="BC250" s="256"/>
      <c r="BD250" s="256"/>
      <c r="BE250" s="264"/>
      <c r="BF250" s="364"/>
      <c r="BG250" s="362"/>
      <c r="BH250" s="366"/>
      <c r="BI250" s="390"/>
      <c r="BJ250" s="598"/>
      <c r="BK250" s="268"/>
      <c r="BL250" s="269"/>
      <c r="BM250" s="270"/>
      <c r="BN250" s="271"/>
      <c r="BO250" s="271"/>
      <c r="BP250" s="271"/>
      <c r="BQ250" s="271"/>
      <c r="BR250" s="271"/>
      <c r="BS250" s="271"/>
      <c r="BT250" s="271"/>
      <c r="BU250" s="272"/>
      <c r="BV250" s="272"/>
      <c r="BW250" s="271"/>
      <c r="BX250" s="271"/>
      <c r="BY250" s="273"/>
      <c r="BZ250" s="395"/>
      <c r="CA250" s="236"/>
      <c r="CB250" s="274"/>
      <c r="CC250" s="274"/>
      <c r="CD250" s="274"/>
      <c r="CE250" s="371"/>
    </row>
    <row r="251" spans="1:83" ht="30.75" thickBot="1" x14ac:dyDescent="0.3">
      <c r="A251" s="555">
        <v>38</v>
      </c>
      <c r="B251" s="556" t="s">
        <v>412</v>
      </c>
      <c r="C251" s="557" t="s">
        <v>460</v>
      </c>
      <c r="D251" s="557" t="s">
        <v>477</v>
      </c>
      <c r="E251" s="557" t="s">
        <v>482</v>
      </c>
      <c r="F251" s="558" t="s">
        <v>359</v>
      </c>
      <c r="G251" s="590">
        <v>13542</v>
      </c>
      <c r="H251" s="560"/>
      <c r="I251" s="561" t="s">
        <v>530</v>
      </c>
      <c r="J251" s="562" t="s">
        <v>531</v>
      </c>
      <c r="K251" s="562" t="s">
        <v>532</v>
      </c>
      <c r="L251" s="560"/>
      <c r="M251" s="563"/>
      <c r="N251" s="564"/>
      <c r="O251" s="564"/>
      <c r="P251" s="565"/>
      <c r="Q251" s="566" t="s">
        <v>530</v>
      </c>
      <c r="R251" s="562" t="s">
        <v>531</v>
      </c>
      <c r="S251" s="562" t="s">
        <v>532</v>
      </c>
      <c r="T251" s="564" t="s">
        <v>731</v>
      </c>
      <c r="U251" s="564" t="s">
        <v>732</v>
      </c>
      <c r="V251" s="567"/>
      <c r="W251" s="567"/>
      <c r="X251" s="568"/>
      <c r="Y251" s="556" t="s">
        <v>274</v>
      </c>
      <c r="Z251" s="569" t="s">
        <v>914</v>
      </c>
      <c r="AA251" s="570" t="s">
        <v>276</v>
      </c>
      <c r="AB251" s="571">
        <v>45275</v>
      </c>
      <c r="AC251" s="572">
        <v>13676</v>
      </c>
      <c r="AD251" s="571">
        <v>45275</v>
      </c>
      <c r="AE251" s="571">
        <v>45641</v>
      </c>
      <c r="AF251" s="571" t="s">
        <v>557</v>
      </c>
      <c r="AG251" s="570" t="s">
        <v>573</v>
      </c>
      <c r="AH251" s="567"/>
      <c r="AI251" s="573"/>
      <c r="AJ251" s="573"/>
      <c r="AK251" s="574">
        <v>66370</v>
      </c>
      <c r="AL251" s="575"/>
      <c r="AM251" s="576"/>
      <c r="AN251" s="576"/>
      <c r="AO251" s="576"/>
      <c r="AP251" s="576"/>
      <c r="AQ251" s="576"/>
      <c r="AR251" s="576"/>
      <c r="AS251" s="567"/>
      <c r="AT251" s="567"/>
      <c r="AU251" s="576"/>
      <c r="AV251" s="576"/>
      <c r="AW251" s="577"/>
      <c r="AX251" s="578"/>
      <c r="AY251" s="567"/>
      <c r="AZ251" s="567"/>
      <c r="BA251" s="573"/>
      <c r="BB251" s="579"/>
      <c r="BC251" s="576"/>
      <c r="BD251" s="576"/>
      <c r="BE251" s="591"/>
      <c r="BF251" s="573"/>
      <c r="BG251" s="567"/>
      <c r="BH251" s="582"/>
      <c r="BI251" s="583">
        <f>AK251</f>
        <v>66370</v>
      </c>
      <c r="BJ251" s="584"/>
      <c r="BK251" s="577">
        <f>17455.31+18185.38+19778.26</f>
        <v>55418.95</v>
      </c>
      <c r="BL251" s="585">
        <f>BK251</f>
        <v>55418.95</v>
      </c>
      <c r="BM251" s="586"/>
      <c r="BN251" s="567"/>
      <c r="BO251" s="567"/>
      <c r="BP251" s="567"/>
      <c r="BQ251" s="567"/>
      <c r="BR251" s="567"/>
      <c r="BS251" s="567"/>
      <c r="BT251" s="567"/>
      <c r="BU251" s="587"/>
      <c r="BV251" s="587"/>
      <c r="BW251" s="567"/>
      <c r="BX251" s="567"/>
      <c r="BY251" s="560"/>
      <c r="BZ251" s="588" t="s">
        <v>798</v>
      </c>
      <c r="CA251" s="559">
        <v>13678</v>
      </c>
      <c r="CB251" s="557" t="s">
        <v>799</v>
      </c>
      <c r="CC251" s="557">
        <v>713046</v>
      </c>
      <c r="CD251" s="557" t="s">
        <v>775</v>
      </c>
      <c r="CE251" s="589" t="s">
        <v>868</v>
      </c>
    </row>
    <row r="252" spans="1:83" x14ac:dyDescent="0.25">
      <c r="A252" s="150">
        <v>39</v>
      </c>
      <c r="B252" s="473" t="s">
        <v>413</v>
      </c>
      <c r="C252" s="152" t="s">
        <v>461</v>
      </c>
      <c r="D252" s="152" t="s">
        <v>478</v>
      </c>
      <c r="E252" s="152" t="s">
        <v>482</v>
      </c>
      <c r="F252" s="153" t="s">
        <v>360</v>
      </c>
      <c r="G252" s="474">
        <v>13425</v>
      </c>
      <c r="H252" s="187"/>
      <c r="I252" s="165" t="s">
        <v>533</v>
      </c>
      <c r="J252" s="593" t="s">
        <v>534</v>
      </c>
      <c r="K252" s="593" t="s">
        <v>535</v>
      </c>
      <c r="L252" s="187"/>
      <c r="M252" s="158"/>
      <c r="N252" s="159"/>
      <c r="O252" s="159"/>
      <c r="P252" s="160"/>
      <c r="Q252" s="161"/>
      <c r="R252" s="159"/>
      <c r="S252" s="159"/>
      <c r="T252" s="159"/>
      <c r="U252" s="159"/>
      <c r="V252" s="185"/>
      <c r="W252" s="185"/>
      <c r="X252" s="375"/>
      <c r="Y252" s="473" t="s">
        <v>277</v>
      </c>
      <c r="Z252" s="166" t="s">
        <v>278</v>
      </c>
      <c r="AA252" s="478" t="s">
        <v>279</v>
      </c>
      <c r="AB252" s="479">
        <v>45286</v>
      </c>
      <c r="AC252" s="480">
        <v>13689</v>
      </c>
      <c r="AD252" s="479">
        <v>45280</v>
      </c>
      <c r="AE252" s="479">
        <v>45646</v>
      </c>
      <c r="AF252" s="166" t="s">
        <v>557</v>
      </c>
      <c r="AG252" s="478" t="s">
        <v>573</v>
      </c>
      <c r="AH252" s="185"/>
      <c r="AI252" s="340"/>
      <c r="AJ252" s="340"/>
      <c r="AK252" s="482">
        <v>3760</v>
      </c>
      <c r="AL252" s="171"/>
      <c r="AM252" s="172"/>
      <c r="AN252" s="172"/>
      <c r="AO252" s="172"/>
      <c r="AP252" s="172"/>
      <c r="AQ252" s="172"/>
      <c r="AR252" s="172"/>
      <c r="AS252" s="376"/>
      <c r="AT252" s="376"/>
      <c r="AU252" s="483"/>
      <c r="AV252" s="483"/>
      <c r="AW252" s="175"/>
      <c r="AX252" s="484"/>
      <c r="AY252" s="376"/>
      <c r="AZ252" s="376"/>
      <c r="BA252" s="377"/>
      <c r="BB252" s="378"/>
      <c r="BC252" s="173"/>
      <c r="BD252" s="176"/>
      <c r="BE252" s="176"/>
      <c r="BF252" s="377"/>
      <c r="BG252" s="376"/>
      <c r="BH252" s="379"/>
      <c r="BI252" s="380">
        <f>AK252</f>
        <v>3760</v>
      </c>
      <c r="BJ252" s="594"/>
      <c r="BK252" s="182">
        <f>1789.76</f>
        <v>1789.76</v>
      </c>
      <c r="BL252" s="183">
        <f>BK252</f>
        <v>1789.76</v>
      </c>
      <c r="BM252" s="184"/>
      <c r="BN252" s="185"/>
      <c r="BO252" s="185"/>
      <c r="BP252" s="185"/>
      <c r="BQ252" s="185"/>
      <c r="BR252" s="185"/>
      <c r="BS252" s="185"/>
      <c r="BT252" s="185"/>
      <c r="BU252" s="186"/>
      <c r="BV252" s="186"/>
      <c r="BW252" s="185"/>
      <c r="BX252" s="185"/>
      <c r="BY252" s="187"/>
      <c r="BZ252" s="391" t="s">
        <v>816</v>
      </c>
      <c r="CA252" s="188">
        <v>13700</v>
      </c>
      <c r="CB252" s="189" t="s">
        <v>791</v>
      </c>
      <c r="CC252" s="189">
        <v>713034</v>
      </c>
      <c r="CD252" s="189" t="s">
        <v>792</v>
      </c>
      <c r="CE252" s="281">
        <v>713035</v>
      </c>
    </row>
    <row r="253" spans="1:83" x14ac:dyDescent="0.25">
      <c r="A253" s="191"/>
      <c r="B253" s="485"/>
      <c r="C253" s="193"/>
      <c r="D253" s="193"/>
      <c r="E253" s="193"/>
      <c r="F253" s="194"/>
      <c r="G253" s="486"/>
      <c r="H253" s="230"/>
      <c r="I253" s="206"/>
      <c r="J253" s="595"/>
      <c r="K253" s="595"/>
      <c r="L253" s="230"/>
      <c r="M253" s="199"/>
      <c r="N253" s="200"/>
      <c r="O253" s="200"/>
      <c r="P253" s="201"/>
      <c r="Q253" s="202"/>
      <c r="R253" s="200"/>
      <c r="S253" s="200"/>
      <c r="T253" s="200"/>
      <c r="U253" s="200"/>
      <c r="V253" s="228"/>
      <c r="W253" s="228"/>
      <c r="X253" s="384"/>
      <c r="Y253" s="485"/>
      <c r="Z253" s="207"/>
      <c r="AA253" s="490"/>
      <c r="AB253" s="491"/>
      <c r="AC253" s="492"/>
      <c r="AD253" s="491"/>
      <c r="AE253" s="491"/>
      <c r="AF253" s="207"/>
      <c r="AG253" s="490"/>
      <c r="AH253" s="228"/>
      <c r="AI253" s="349"/>
      <c r="AJ253" s="349"/>
      <c r="AK253" s="494"/>
      <c r="AL253" s="212"/>
      <c r="AM253" s="213"/>
      <c r="AN253" s="213"/>
      <c r="AO253" s="213"/>
      <c r="AP253" s="213"/>
      <c r="AQ253" s="213"/>
      <c r="AR253" s="213"/>
      <c r="AS253" s="289"/>
      <c r="AT253" s="289"/>
      <c r="AU253" s="506"/>
      <c r="AV253" s="506"/>
      <c r="AW253" s="218"/>
      <c r="AX253" s="507"/>
      <c r="AY253" s="289"/>
      <c r="AZ253" s="289"/>
      <c r="BA253" s="290"/>
      <c r="BB253" s="291"/>
      <c r="BC253" s="217"/>
      <c r="BD253" s="219"/>
      <c r="BE253" s="219"/>
      <c r="BF253" s="290"/>
      <c r="BG253" s="289"/>
      <c r="BH253" s="292"/>
      <c r="BI253" s="385"/>
      <c r="BJ253" s="596"/>
      <c r="BK253" s="225"/>
      <c r="BL253" s="226"/>
      <c r="BM253" s="227"/>
      <c r="BN253" s="228"/>
      <c r="BO253" s="228"/>
      <c r="BP253" s="228"/>
      <c r="BQ253" s="228"/>
      <c r="BR253" s="228"/>
      <c r="BS253" s="228"/>
      <c r="BT253" s="228"/>
      <c r="BU253" s="229"/>
      <c r="BV253" s="229"/>
      <c r="BW253" s="228"/>
      <c r="BX253" s="228"/>
      <c r="BY253" s="230"/>
      <c r="BZ253" s="392"/>
      <c r="CA253" s="193"/>
      <c r="CB253" s="231"/>
      <c r="CC253" s="231"/>
      <c r="CD253" s="231"/>
      <c r="CE253" s="287"/>
    </row>
    <row r="254" spans="1:83" ht="15.75" thickBot="1" x14ac:dyDescent="0.3">
      <c r="A254" s="234"/>
      <c r="B254" s="495"/>
      <c r="C254" s="236"/>
      <c r="D254" s="236"/>
      <c r="E254" s="236"/>
      <c r="F254" s="237"/>
      <c r="G254" s="496"/>
      <c r="H254" s="273"/>
      <c r="I254" s="249"/>
      <c r="J254" s="597"/>
      <c r="K254" s="597"/>
      <c r="L254" s="273"/>
      <c r="M254" s="242"/>
      <c r="N254" s="243"/>
      <c r="O254" s="243"/>
      <c r="P254" s="244"/>
      <c r="Q254" s="245"/>
      <c r="R254" s="243"/>
      <c r="S254" s="243"/>
      <c r="T254" s="243"/>
      <c r="U254" s="243"/>
      <c r="V254" s="271"/>
      <c r="W254" s="271"/>
      <c r="X254" s="389"/>
      <c r="Y254" s="495"/>
      <c r="Z254" s="250"/>
      <c r="AA254" s="500"/>
      <c r="AB254" s="501"/>
      <c r="AC254" s="502"/>
      <c r="AD254" s="501"/>
      <c r="AE254" s="501"/>
      <c r="AF254" s="250"/>
      <c r="AG254" s="500"/>
      <c r="AH254" s="271"/>
      <c r="AI254" s="369"/>
      <c r="AJ254" s="369"/>
      <c r="AK254" s="504"/>
      <c r="AL254" s="255"/>
      <c r="AM254" s="256"/>
      <c r="AN254" s="256"/>
      <c r="AO254" s="256"/>
      <c r="AP254" s="256"/>
      <c r="AQ254" s="256"/>
      <c r="AR254" s="256"/>
      <c r="AS254" s="362"/>
      <c r="AT254" s="362"/>
      <c r="AU254" s="256"/>
      <c r="AV254" s="256"/>
      <c r="AW254" s="260"/>
      <c r="AX254" s="261"/>
      <c r="AY254" s="362"/>
      <c r="AZ254" s="362"/>
      <c r="BA254" s="364"/>
      <c r="BB254" s="365"/>
      <c r="BC254" s="256"/>
      <c r="BD254" s="256"/>
      <c r="BE254" s="264"/>
      <c r="BF254" s="364"/>
      <c r="BG254" s="362"/>
      <c r="BH254" s="366"/>
      <c r="BI254" s="390"/>
      <c r="BJ254" s="598"/>
      <c r="BK254" s="268"/>
      <c r="BL254" s="269"/>
      <c r="BM254" s="270"/>
      <c r="BN254" s="271"/>
      <c r="BO254" s="271"/>
      <c r="BP254" s="271"/>
      <c r="BQ254" s="271"/>
      <c r="BR254" s="271"/>
      <c r="BS254" s="271"/>
      <c r="BT254" s="271"/>
      <c r="BU254" s="272"/>
      <c r="BV254" s="272"/>
      <c r="BW254" s="271"/>
      <c r="BX254" s="271"/>
      <c r="BY254" s="273"/>
      <c r="BZ254" s="395"/>
      <c r="CA254" s="236"/>
      <c r="CB254" s="274"/>
      <c r="CC254" s="274"/>
      <c r="CD254" s="274"/>
      <c r="CE254" s="371"/>
    </row>
    <row r="255" spans="1:83" ht="45.75" thickBot="1" x14ac:dyDescent="0.3">
      <c r="A255" s="555">
        <v>40</v>
      </c>
      <c r="B255" s="556" t="s">
        <v>414</v>
      </c>
      <c r="C255" s="557" t="s">
        <v>461</v>
      </c>
      <c r="D255" s="557" t="s">
        <v>478</v>
      </c>
      <c r="E255" s="557" t="s">
        <v>482</v>
      </c>
      <c r="F255" s="558" t="s">
        <v>360</v>
      </c>
      <c r="G255" s="590">
        <v>13425</v>
      </c>
      <c r="H255" s="560"/>
      <c r="I255" s="561" t="s">
        <v>533</v>
      </c>
      <c r="J255" s="562" t="s">
        <v>534</v>
      </c>
      <c r="K255" s="562" t="s">
        <v>535</v>
      </c>
      <c r="L255" s="560"/>
      <c r="M255" s="563"/>
      <c r="N255" s="564"/>
      <c r="O255" s="564"/>
      <c r="P255" s="565"/>
      <c r="Q255" s="566"/>
      <c r="R255" s="564"/>
      <c r="S255" s="564"/>
      <c r="T255" s="564"/>
      <c r="U255" s="564"/>
      <c r="V255" s="567"/>
      <c r="W255" s="567"/>
      <c r="X255" s="568"/>
      <c r="Y255" s="556" t="s">
        <v>280</v>
      </c>
      <c r="Z255" s="569" t="s">
        <v>257</v>
      </c>
      <c r="AA255" s="570" t="s">
        <v>258</v>
      </c>
      <c r="AB255" s="571">
        <v>45280</v>
      </c>
      <c r="AC255" s="572">
        <v>13680</v>
      </c>
      <c r="AD255" s="571">
        <v>45280</v>
      </c>
      <c r="AE255" s="571">
        <v>45646</v>
      </c>
      <c r="AF255" s="569" t="s">
        <v>557</v>
      </c>
      <c r="AG255" s="570" t="s">
        <v>573</v>
      </c>
      <c r="AH255" s="567"/>
      <c r="AI255" s="573"/>
      <c r="AJ255" s="573"/>
      <c r="AK255" s="574">
        <v>5793</v>
      </c>
      <c r="AL255" s="575"/>
      <c r="AM255" s="576"/>
      <c r="AN255" s="576"/>
      <c r="AO255" s="576"/>
      <c r="AP255" s="576"/>
      <c r="AQ255" s="576"/>
      <c r="AR255" s="576"/>
      <c r="AS255" s="567"/>
      <c r="AT255" s="567"/>
      <c r="AU255" s="570"/>
      <c r="AV255" s="570"/>
      <c r="AW255" s="577"/>
      <c r="AX255" s="578"/>
      <c r="AY255" s="567"/>
      <c r="AZ255" s="567"/>
      <c r="BA255" s="573"/>
      <c r="BB255" s="579"/>
      <c r="BC255" s="580"/>
      <c r="BD255" s="581"/>
      <c r="BE255" s="581"/>
      <c r="BF255" s="573"/>
      <c r="BG255" s="567"/>
      <c r="BH255" s="582"/>
      <c r="BI255" s="583">
        <f>AK255</f>
        <v>5793</v>
      </c>
      <c r="BJ255" s="584"/>
      <c r="BK255" s="577">
        <f>3475.8</f>
        <v>3475.8</v>
      </c>
      <c r="BL255" s="585">
        <f>BK255</f>
        <v>3475.8</v>
      </c>
      <c r="BM255" s="586"/>
      <c r="BN255" s="599"/>
      <c r="BO255" s="567"/>
      <c r="BP255" s="567"/>
      <c r="BQ255" s="567"/>
      <c r="BR255" s="567"/>
      <c r="BS255" s="567"/>
      <c r="BT255" s="567"/>
      <c r="BU255" s="587"/>
      <c r="BV255" s="587"/>
      <c r="BW255" s="567"/>
      <c r="BX255" s="567"/>
      <c r="BY255" s="560"/>
      <c r="BZ255" s="588" t="s">
        <v>820</v>
      </c>
      <c r="CA255" s="559">
        <v>13713</v>
      </c>
      <c r="CB255" s="557" t="s">
        <v>791</v>
      </c>
      <c r="CC255" s="557">
        <v>713034</v>
      </c>
      <c r="CD255" s="557" t="s">
        <v>792</v>
      </c>
      <c r="CE255" s="589">
        <v>713035</v>
      </c>
    </row>
    <row r="256" spans="1:83" ht="60.75" thickBot="1" x14ac:dyDescent="0.3">
      <c r="A256" s="555">
        <v>41</v>
      </c>
      <c r="B256" s="556" t="s">
        <v>415</v>
      </c>
      <c r="C256" s="557" t="s">
        <v>462</v>
      </c>
      <c r="D256" s="557" t="s">
        <v>478</v>
      </c>
      <c r="E256" s="557" t="s">
        <v>482</v>
      </c>
      <c r="F256" s="558" t="s">
        <v>361</v>
      </c>
      <c r="G256" s="559">
        <v>13425</v>
      </c>
      <c r="H256" s="560"/>
      <c r="I256" s="561" t="s">
        <v>533</v>
      </c>
      <c r="J256" s="562" t="s">
        <v>534</v>
      </c>
      <c r="K256" s="562" t="s">
        <v>535</v>
      </c>
      <c r="L256" s="560"/>
      <c r="M256" s="563"/>
      <c r="N256" s="564"/>
      <c r="O256" s="564"/>
      <c r="P256" s="565"/>
      <c r="Q256" s="566"/>
      <c r="R256" s="564"/>
      <c r="S256" s="564"/>
      <c r="T256" s="564"/>
      <c r="U256" s="564"/>
      <c r="V256" s="567"/>
      <c r="W256" s="567"/>
      <c r="X256" s="568"/>
      <c r="Y256" s="561" t="s">
        <v>281</v>
      </c>
      <c r="Z256" s="569" t="s">
        <v>282</v>
      </c>
      <c r="AA256" s="570" t="s">
        <v>283</v>
      </c>
      <c r="AB256" s="571">
        <v>45280</v>
      </c>
      <c r="AC256" s="572">
        <v>13680</v>
      </c>
      <c r="AD256" s="571">
        <v>45280</v>
      </c>
      <c r="AE256" s="571">
        <v>45646</v>
      </c>
      <c r="AF256" s="570" t="s">
        <v>557</v>
      </c>
      <c r="AG256" s="569" t="s">
        <v>573</v>
      </c>
      <c r="AH256" s="567"/>
      <c r="AI256" s="573"/>
      <c r="AJ256" s="573"/>
      <c r="AK256" s="574">
        <v>910</v>
      </c>
      <c r="AL256" s="575"/>
      <c r="AM256" s="576"/>
      <c r="AN256" s="576"/>
      <c r="AO256" s="576"/>
      <c r="AP256" s="576"/>
      <c r="AQ256" s="576"/>
      <c r="AR256" s="576"/>
      <c r="AS256" s="567"/>
      <c r="AT256" s="567"/>
      <c r="AU256" s="576"/>
      <c r="AV256" s="576"/>
      <c r="AW256" s="577"/>
      <c r="AX256" s="578"/>
      <c r="AY256" s="567"/>
      <c r="AZ256" s="567"/>
      <c r="BA256" s="573"/>
      <c r="BB256" s="579"/>
      <c r="BC256" s="600"/>
      <c r="BD256" s="581"/>
      <c r="BE256" s="581"/>
      <c r="BF256" s="573"/>
      <c r="BG256" s="567"/>
      <c r="BH256" s="582"/>
      <c r="BI256" s="583">
        <f>AK256</f>
        <v>910</v>
      </c>
      <c r="BJ256" s="584"/>
      <c r="BK256" s="577">
        <v>910</v>
      </c>
      <c r="BL256" s="585">
        <f>BK256</f>
        <v>910</v>
      </c>
      <c r="BM256" s="586"/>
      <c r="BN256" s="567"/>
      <c r="BO256" s="567"/>
      <c r="BP256" s="567"/>
      <c r="BQ256" s="567"/>
      <c r="BR256" s="567"/>
      <c r="BS256" s="567"/>
      <c r="BT256" s="567"/>
      <c r="BU256" s="587"/>
      <c r="BV256" s="587"/>
      <c r="BW256" s="567"/>
      <c r="BX256" s="567"/>
      <c r="BY256" s="560"/>
      <c r="BZ256" s="588" t="s">
        <v>819</v>
      </c>
      <c r="CA256" s="559">
        <v>13713</v>
      </c>
      <c r="CB256" s="557" t="s">
        <v>791</v>
      </c>
      <c r="CC256" s="557">
        <v>713034</v>
      </c>
      <c r="CD256" s="557" t="s">
        <v>792</v>
      </c>
      <c r="CE256" s="589">
        <v>713035</v>
      </c>
    </row>
    <row r="257" spans="1:83" ht="45.75" thickBot="1" x14ac:dyDescent="0.3">
      <c r="A257" s="555">
        <v>42</v>
      </c>
      <c r="B257" s="592" t="s">
        <v>416</v>
      </c>
      <c r="C257" s="557" t="s">
        <v>461</v>
      </c>
      <c r="D257" s="557" t="s">
        <v>478</v>
      </c>
      <c r="E257" s="557" t="s">
        <v>482</v>
      </c>
      <c r="F257" s="558" t="s">
        <v>360</v>
      </c>
      <c r="G257" s="590">
        <v>13425</v>
      </c>
      <c r="H257" s="560"/>
      <c r="I257" s="561" t="s">
        <v>533</v>
      </c>
      <c r="J257" s="562" t="s">
        <v>534</v>
      </c>
      <c r="K257" s="562" t="s">
        <v>535</v>
      </c>
      <c r="L257" s="560"/>
      <c r="M257" s="563"/>
      <c r="N257" s="564"/>
      <c r="O257" s="564"/>
      <c r="P257" s="565"/>
      <c r="Q257" s="566"/>
      <c r="R257" s="564"/>
      <c r="S257" s="564"/>
      <c r="T257" s="564"/>
      <c r="U257" s="564"/>
      <c r="V257" s="567"/>
      <c r="W257" s="567"/>
      <c r="X257" s="568"/>
      <c r="Y257" s="556" t="s">
        <v>284</v>
      </c>
      <c r="Z257" s="569" t="s">
        <v>266</v>
      </c>
      <c r="AA257" s="570" t="s">
        <v>267</v>
      </c>
      <c r="AB257" s="571">
        <v>45281</v>
      </c>
      <c r="AC257" s="572">
        <v>13680</v>
      </c>
      <c r="AD257" s="571">
        <v>45280</v>
      </c>
      <c r="AE257" s="571">
        <v>45646</v>
      </c>
      <c r="AF257" s="569" t="s">
        <v>557</v>
      </c>
      <c r="AG257" s="570" t="s">
        <v>573</v>
      </c>
      <c r="AH257" s="567"/>
      <c r="AI257" s="573"/>
      <c r="AJ257" s="573"/>
      <c r="AK257" s="574">
        <v>3950</v>
      </c>
      <c r="AL257" s="575"/>
      <c r="AM257" s="576"/>
      <c r="AN257" s="576"/>
      <c r="AO257" s="576"/>
      <c r="AP257" s="576"/>
      <c r="AQ257" s="576"/>
      <c r="AR257" s="576"/>
      <c r="AS257" s="567"/>
      <c r="AT257" s="567"/>
      <c r="AU257" s="570"/>
      <c r="AV257" s="570"/>
      <c r="AW257" s="577"/>
      <c r="AX257" s="578"/>
      <c r="AY257" s="567"/>
      <c r="AZ257" s="567"/>
      <c r="BA257" s="573"/>
      <c r="BB257" s="579"/>
      <c r="BC257" s="580"/>
      <c r="BD257" s="581"/>
      <c r="BE257" s="581"/>
      <c r="BF257" s="573"/>
      <c r="BG257" s="567"/>
      <c r="BH257" s="582"/>
      <c r="BI257" s="583">
        <f>AK257</f>
        <v>3950</v>
      </c>
      <c r="BJ257" s="584"/>
      <c r="BK257" s="577">
        <f>316+316+316+316</f>
        <v>1264</v>
      </c>
      <c r="BL257" s="585">
        <f>BK257</f>
        <v>1264</v>
      </c>
      <c r="BM257" s="586"/>
      <c r="BN257" s="599"/>
      <c r="BO257" s="567"/>
      <c r="BP257" s="567"/>
      <c r="BQ257" s="567"/>
      <c r="BR257" s="567"/>
      <c r="BS257" s="567"/>
      <c r="BT257" s="567"/>
      <c r="BU257" s="587"/>
      <c r="BV257" s="587"/>
      <c r="BW257" s="567"/>
      <c r="BX257" s="567"/>
      <c r="BY257" s="560"/>
      <c r="BZ257" s="588" t="s">
        <v>821</v>
      </c>
      <c r="CA257" s="559">
        <v>13713</v>
      </c>
      <c r="CB257" s="557" t="s">
        <v>791</v>
      </c>
      <c r="CC257" s="557">
        <v>713034</v>
      </c>
      <c r="CD257" s="557" t="s">
        <v>792</v>
      </c>
      <c r="CE257" s="589">
        <v>713035</v>
      </c>
    </row>
    <row r="258" spans="1:83" x14ac:dyDescent="0.25">
      <c r="A258" s="150">
        <v>43</v>
      </c>
      <c r="B258" s="473" t="s">
        <v>417</v>
      </c>
      <c r="C258" s="152" t="s">
        <v>463</v>
      </c>
      <c r="D258" s="152" t="s">
        <v>477</v>
      </c>
      <c r="E258" s="152" t="s">
        <v>483</v>
      </c>
      <c r="F258" s="153" t="s">
        <v>362</v>
      </c>
      <c r="G258" s="474">
        <v>13373</v>
      </c>
      <c r="H258" s="187"/>
      <c r="I258" s="513" t="s">
        <v>536</v>
      </c>
      <c r="J258" s="593" t="s">
        <v>537</v>
      </c>
      <c r="K258" s="593" t="s">
        <v>538</v>
      </c>
      <c r="L258" s="187"/>
      <c r="M258" s="158"/>
      <c r="N258" s="159"/>
      <c r="O258" s="159"/>
      <c r="P258" s="160"/>
      <c r="Q258" s="601" t="s">
        <v>536</v>
      </c>
      <c r="R258" s="593" t="s">
        <v>537</v>
      </c>
      <c r="S258" s="593" t="s">
        <v>538</v>
      </c>
      <c r="T258" s="159" t="s">
        <v>733</v>
      </c>
      <c r="U258" s="162" t="s">
        <v>724</v>
      </c>
      <c r="V258" s="185"/>
      <c r="W258" s="185"/>
      <c r="X258" s="375"/>
      <c r="Y258" s="473" t="s">
        <v>285</v>
      </c>
      <c r="Z258" s="166" t="s">
        <v>286</v>
      </c>
      <c r="AA258" s="478" t="s">
        <v>287</v>
      </c>
      <c r="AB258" s="479">
        <v>45321</v>
      </c>
      <c r="AC258" s="480">
        <v>13707</v>
      </c>
      <c r="AD258" s="602">
        <v>45322</v>
      </c>
      <c r="AE258" s="602">
        <v>45689</v>
      </c>
      <c r="AF258" s="602" t="s">
        <v>557</v>
      </c>
      <c r="AG258" s="478" t="s">
        <v>571</v>
      </c>
      <c r="AH258" s="185"/>
      <c r="AI258" s="340"/>
      <c r="AJ258" s="340"/>
      <c r="AK258" s="482">
        <v>691209.14</v>
      </c>
      <c r="AL258" s="603"/>
      <c r="AM258" s="604"/>
      <c r="AN258" s="172"/>
      <c r="AO258" s="172"/>
      <c r="AP258" s="172"/>
      <c r="AQ258" s="172"/>
      <c r="AR258" s="172"/>
      <c r="AS258" s="376"/>
      <c r="AT258" s="376"/>
      <c r="AU258" s="172"/>
      <c r="AV258" s="172"/>
      <c r="AW258" s="175"/>
      <c r="AX258" s="484"/>
      <c r="AY258" s="376"/>
      <c r="AZ258" s="376"/>
      <c r="BA258" s="377"/>
      <c r="BB258" s="378"/>
      <c r="BC258" s="173"/>
      <c r="BD258" s="176"/>
      <c r="BE258" s="176"/>
      <c r="BF258" s="377"/>
      <c r="BG258" s="376"/>
      <c r="BH258" s="379"/>
      <c r="BI258" s="380">
        <f>AK258</f>
        <v>691209.14</v>
      </c>
      <c r="BJ258" s="594"/>
      <c r="BK258" s="182">
        <f>27986.36+33874+36118.51+36673.58+34566.33-34566.33+34566.33+38314.5+34566.33+36795.26-34566.33+38238.93+44699.21+38657.94+18257.73</f>
        <v>384182.35000000003</v>
      </c>
      <c r="BL258" s="183">
        <f>BK258</f>
        <v>384182.35000000003</v>
      </c>
      <c r="BM258" s="184"/>
      <c r="BN258" s="185"/>
      <c r="BO258" s="185"/>
      <c r="BP258" s="185"/>
      <c r="BQ258" s="185"/>
      <c r="BR258" s="185"/>
      <c r="BS258" s="185"/>
      <c r="BT258" s="185"/>
      <c r="BU258" s="186"/>
      <c r="BV258" s="186"/>
      <c r="BW258" s="185"/>
      <c r="BX258" s="185"/>
      <c r="BY258" s="187"/>
      <c r="BZ258" s="391" t="s">
        <v>817</v>
      </c>
      <c r="CA258" s="188">
        <v>13710</v>
      </c>
      <c r="CB258" s="152" t="s">
        <v>818</v>
      </c>
      <c r="CC258" s="152">
        <v>707169</v>
      </c>
      <c r="CD258" s="152" t="s">
        <v>789</v>
      </c>
      <c r="CE258" s="281">
        <v>706448</v>
      </c>
    </row>
    <row r="259" spans="1:83" x14ac:dyDescent="0.25">
      <c r="A259" s="191"/>
      <c r="B259" s="485"/>
      <c r="C259" s="193"/>
      <c r="D259" s="193"/>
      <c r="E259" s="193"/>
      <c r="F259" s="194"/>
      <c r="G259" s="486"/>
      <c r="H259" s="230"/>
      <c r="I259" s="514"/>
      <c r="J259" s="595"/>
      <c r="K259" s="595"/>
      <c r="L259" s="230"/>
      <c r="M259" s="199"/>
      <c r="N259" s="200"/>
      <c r="O259" s="200"/>
      <c r="P259" s="201"/>
      <c r="Q259" s="605"/>
      <c r="R259" s="595"/>
      <c r="S259" s="595"/>
      <c r="T259" s="200"/>
      <c r="U259" s="203"/>
      <c r="V259" s="228"/>
      <c r="W259" s="228"/>
      <c r="X259" s="384"/>
      <c r="Y259" s="485"/>
      <c r="Z259" s="207"/>
      <c r="AA259" s="490"/>
      <c r="AB259" s="491"/>
      <c r="AC259" s="492"/>
      <c r="AD259" s="606"/>
      <c r="AE259" s="606"/>
      <c r="AF259" s="606"/>
      <c r="AG259" s="490"/>
      <c r="AH259" s="228"/>
      <c r="AI259" s="349"/>
      <c r="AJ259" s="349"/>
      <c r="AK259" s="494"/>
      <c r="AL259" s="607"/>
      <c r="AM259" s="608"/>
      <c r="AN259" s="213"/>
      <c r="AO259" s="213"/>
      <c r="AP259" s="213"/>
      <c r="AQ259" s="213"/>
      <c r="AR259" s="213"/>
      <c r="AS259" s="289"/>
      <c r="AT259" s="289"/>
      <c r="AU259" s="213"/>
      <c r="AV259" s="213"/>
      <c r="AW259" s="218"/>
      <c r="AX259" s="507"/>
      <c r="AY259" s="289"/>
      <c r="AZ259" s="289"/>
      <c r="BA259" s="290"/>
      <c r="BB259" s="291"/>
      <c r="BC259" s="217"/>
      <c r="BD259" s="219"/>
      <c r="BE259" s="219"/>
      <c r="BF259" s="290"/>
      <c r="BG259" s="289"/>
      <c r="BH259" s="292"/>
      <c r="BI259" s="385"/>
      <c r="BJ259" s="596"/>
      <c r="BK259" s="225"/>
      <c r="BL259" s="226"/>
      <c r="BM259" s="227"/>
      <c r="BN259" s="228"/>
      <c r="BO259" s="228"/>
      <c r="BP259" s="228"/>
      <c r="BQ259" s="228"/>
      <c r="BR259" s="228"/>
      <c r="BS259" s="228"/>
      <c r="BT259" s="228"/>
      <c r="BU259" s="229"/>
      <c r="BV259" s="229"/>
      <c r="BW259" s="228"/>
      <c r="BX259" s="228"/>
      <c r="BY259" s="230"/>
      <c r="BZ259" s="392"/>
      <c r="CA259" s="193"/>
      <c r="CB259" s="193"/>
      <c r="CC259" s="193"/>
      <c r="CD259" s="193"/>
      <c r="CE259" s="287"/>
    </row>
    <row r="260" spans="1:83" ht="15.75" thickBot="1" x14ac:dyDescent="0.3">
      <c r="A260" s="300"/>
      <c r="B260" s="609"/>
      <c r="C260" s="302"/>
      <c r="D260" s="302"/>
      <c r="E260" s="302"/>
      <c r="F260" s="303"/>
      <c r="G260" s="610"/>
      <c r="H260" s="230"/>
      <c r="I260" s="611"/>
      <c r="J260" s="612"/>
      <c r="K260" s="612"/>
      <c r="L260" s="230"/>
      <c r="M260" s="308"/>
      <c r="N260" s="309"/>
      <c r="O260" s="309"/>
      <c r="P260" s="310"/>
      <c r="Q260" s="613"/>
      <c r="R260" s="612"/>
      <c r="S260" s="612"/>
      <c r="T260" s="309"/>
      <c r="U260" s="312"/>
      <c r="V260" s="228"/>
      <c r="W260" s="228"/>
      <c r="X260" s="384"/>
      <c r="Y260" s="609"/>
      <c r="Z260" s="314"/>
      <c r="AA260" s="614"/>
      <c r="AB260" s="615"/>
      <c r="AC260" s="616"/>
      <c r="AD260" s="606"/>
      <c r="AE260" s="606"/>
      <c r="AF260" s="606"/>
      <c r="AG260" s="614"/>
      <c r="AH260" s="228"/>
      <c r="AI260" s="349"/>
      <c r="AJ260" s="349"/>
      <c r="AK260" s="617"/>
      <c r="AL260" s="618"/>
      <c r="AM260" s="619"/>
      <c r="AN260" s="321"/>
      <c r="AO260" s="321"/>
      <c r="AP260" s="321"/>
      <c r="AQ260" s="321"/>
      <c r="AR260" s="321"/>
      <c r="AS260" s="422"/>
      <c r="AT260" s="422"/>
      <c r="AU260" s="321"/>
      <c r="AV260" s="321"/>
      <c r="AW260" s="512"/>
      <c r="AX260" s="620"/>
      <c r="AY260" s="422"/>
      <c r="AZ260" s="422"/>
      <c r="BA260" s="423"/>
      <c r="BB260" s="424"/>
      <c r="BC260" s="321"/>
      <c r="BD260" s="321"/>
      <c r="BE260" s="326"/>
      <c r="BF260" s="423"/>
      <c r="BG260" s="422"/>
      <c r="BH260" s="425"/>
      <c r="BI260" s="390"/>
      <c r="BJ260" s="596"/>
      <c r="BK260" s="225"/>
      <c r="BL260" s="329"/>
      <c r="BM260" s="227"/>
      <c r="BN260" s="228"/>
      <c r="BO260" s="228"/>
      <c r="BP260" s="228"/>
      <c r="BQ260" s="228"/>
      <c r="BR260" s="228"/>
      <c r="BS260" s="228"/>
      <c r="BT260" s="228"/>
      <c r="BU260" s="229"/>
      <c r="BV260" s="229"/>
      <c r="BW260" s="228"/>
      <c r="BX260" s="228"/>
      <c r="BY260" s="230"/>
      <c r="BZ260" s="426"/>
      <c r="CA260" s="302"/>
      <c r="CB260" s="302"/>
      <c r="CC260" s="302"/>
      <c r="CD260" s="302"/>
      <c r="CE260" s="331"/>
    </row>
    <row r="261" spans="1:83" ht="75.75" thickBot="1" x14ac:dyDescent="0.3">
      <c r="A261" s="555">
        <v>44</v>
      </c>
      <c r="B261" s="556" t="s">
        <v>418</v>
      </c>
      <c r="C261" s="557" t="s">
        <v>464</v>
      </c>
      <c r="D261" s="557" t="s">
        <v>477</v>
      </c>
      <c r="E261" s="557" t="s">
        <v>482</v>
      </c>
      <c r="F261" s="558" t="s">
        <v>363</v>
      </c>
      <c r="G261" s="590">
        <v>13590</v>
      </c>
      <c r="H261" s="560"/>
      <c r="I261" s="561" t="s">
        <v>539</v>
      </c>
      <c r="J261" s="562" t="s">
        <v>522</v>
      </c>
      <c r="K261" s="562" t="s">
        <v>540</v>
      </c>
      <c r="L261" s="560"/>
      <c r="M261" s="563"/>
      <c r="N261" s="564"/>
      <c r="O261" s="564"/>
      <c r="P261" s="565"/>
      <c r="Q261" s="566" t="s">
        <v>539</v>
      </c>
      <c r="R261" s="562" t="s">
        <v>522</v>
      </c>
      <c r="S261" s="562" t="s">
        <v>540</v>
      </c>
      <c r="T261" s="564" t="s">
        <v>671</v>
      </c>
      <c r="U261" s="621" t="s">
        <v>734</v>
      </c>
      <c r="V261" s="567"/>
      <c r="W261" s="567"/>
      <c r="X261" s="568"/>
      <c r="Y261" s="556" t="s">
        <v>288</v>
      </c>
      <c r="Z261" s="569" t="s">
        <v>289</v>
      </c>
      <c r="AA261" s="569" t="s">
        <v>290</v>
      </c>
      <c r="AB261" s="571">
        <v>45281</v>
      </c>
      <c r="AC261" s="572">
        <v>13706</v>
      </c>
      <c r="AD261" s="571">
        <v>45323</v>
      </c>
      <c r="AE261" s="571">
        <v>45690</v>
      </c>
      <c r="AF261" s="571" t="s">
        <v>558</v>
      </c>
      <c r="AG261" s="570" t="s">
        <v>565</v>
      </c>
      <c r="AH261" s="567"/>
      <c r="AI261" s="573"/>
      <c r="AJ261" s="573"/>
      <c r="AK261" s="574">
        <v>154800</v>
      </c>
      <c r="AL261" s="575"/>
      <c r="AM261" s="576"/>
      <c r="AN261" s="576"/>
      <c r="AO261" s="576"/>
      <c r="AP261" s="576"/>
      <c r="AQ261" s="576"/>
      <c r="AR261" s="576"/>
      <c r="AS261" s="567"/>
      <c r="AT261" s="567"/>
      <c r="AU261" s="576"/>
      <c r="AV261" s="576"/>
      <c r="AW261" s="577"/>
      <c r="AX261" s="578"/>
      <c r="AY261" s="567"/>
      <c r="AZ261" s="567"/>
      <c r="BA261" s="573"/>
      <c r="BB261" s="579"/>
      <c r="BC261" s="580"/>
      <c r="BD261" s="581"/>
      <c r="BE261" s="581"/>
      <c r="BF261" s="573"/>
      <c r="BG261" s="567"/>
      <c r="BH261" s="582"/>
      <c r="BI261" s="583">
        <f t="shared" ref="BI261:BI279" si="2">AK261</f>
        <v>154800</v>
      </c>
      <c r="BJ261" s="584"/>
      <c r="BK261" s="577">
        <f>1935+6450+8600+8600+8600+10750+10750-8600+21500+10750+10750+10750</f>
        <v>100835</v>
      </c>
      <c r="BL261" s="585">
        <f>BK261</f>
        <v>100835</v>
      </c>
      <c r="BM261" s="586"/>
      <c r="BN261" s="599"/>
      <c r="BO261" s="567"/>
      <c r="BP261" s="567"/>
      <c r="BQ261" s="567"/>
      <c r="BR261" s="567"/>
      <c r="BS261" s="567"/>
      <c r="BT261" s="567"/>
      <c r="BU261" s="587"/>
      <c r="BV261" s="587"/>
      <c r="BW261" s="567"/>
      <c r="BX261" s="567"/>
      <c r="BY261" s="560"/>
      <c r="BZ261" s="588" t="s">
        <v>389</v>
      </c>
      <c r="CA261" s="559">
        <v>13708</v>
      </c>
      <c r="CB261" s="557" t="s">
        <v>775</v>
      </c>
      <c r="CC261" s="557" t="s">
        <v>868</v>
      </c>
      <c r="CD261" s="557" t="s">
        <v>797</v>
      </c>
      <c r="CE261" s="589">
        <v>713592</v>
      </c>
    </row>
    <row r="262" spans="1:83" ht="45.75" thickBot="1" x14ac:dyDescent="0.3">
      <c r="A262" s="555">
        <v>45</v>
      </c>
      <c r="B262" s="556" t="s">
        <v>419</v>
      </c>
      <c r="C262" s="557" t="s">
        <v>465</v>
      </c>
      <c r="D262" s="557" t="s">
        <v>478</v>
      </c>
      <c r="E262" s="557" t="s">
        <v>482</v>
      </c>
      <c r="F262" s="558" t="s">
        <v>364</v>
      </c>
      <c r="G262" s="559">
        <v>13450</v>
      </c>
      <c r="H262" s="560"/>
      <c r="I262" s="561" t="s">
        <v>511</v>
      </c>
      <c r="J262" s="562" t="s">
        <v>512</v>
      </c>
      <c r="K262" s="562" t="s">
        <v>513</v>
      </c>
      <c r="L262" s="560"/>
      <c r="M262" s="563"/>
      <c r="N262" s="564"/>
      <c r="O262" s="564"/>
      <c r="P262" s="565"/>
      <c r="Q262" s="566"/>
      <c r="R262" s="564"/>
      <c r="S262" s="564"/>
      <c r="T262" s="564"/>
      <c r="U262" s="564"/>
      <c r="V262" s="567"/>
      <c r="W262" s="567"/>
      <c r="X262" s="568"/>
      <c r="Y262" s="561" t="s">
        <v>291</v>
      </c>
      <c r="Z262" s="569" t="s">
        <v>292</v>
      </c>
      <c r="AA262" s="570" t="s">
        <v>293</v>
      </c>
      <c r="AB262" s="571">
        <v>45355</v>
      </c>
      <c r="AC262" s="572">
        <v>13730</v>
      </c>
      <c r="AD262" s="571">
        <v>45355</v>
      </c>
      <c r="AE262" s="571">
        <v>45719</v>
      </c>
      <c r="AF262" s="569" t="s">
        <v>562</v>
      </c>
      <c r="AG262" s="569" t="s">
        <v>572</v>
      </c>
      <c r="AH262" s="567"/>
      <c r="AI262" s="573"/>
      <c r="AJ262" s="573"/>
      <c r="AK262" s="574">
        <v>400000</v>
      </c>
      <c r="AL262" s="575"/>
      <c r="AM262" s="576"/>
      <c r="AN262" s="576"/>
      <c r="AO262" s="576"/>
      <c r="AP262" s="576"/>
      <c r="AQ262" s="576"/>
      <c r="AR262" s="576"/>
      <c r="AS262" s="567"/>
      <c r="AT262" s="567"/>
      <c r="AU262" s="576"/>
      <c r="AV262" s="576"/>
      <c r="AW262" s="577"/>
      <c r="AX262" s="578"/>
      <c r="AY262" s="567"/>
      <c r="AZ262" s="567"/>
      <c r="BA262" s="573"/>
      <c r="BB262" s="579"/>
      <c r="BC262" s="580"/>
      <c r="BD262" s="581"/>
      <c r="BE262" s="581"/>
      <c r="BF262" s="573"/>
      <c r="BG262" s="567"/>
      <c r="BH262" s="582"/>
      <c r="BI262" s="583">
        <f t="shared" si="2"/>
        <v>400000</v>
      </c>
      <c r="BJ262" s="584"/>
      <c r="BK262" s="577">
        <f>2406.62+4242.09+1867.44+11835.64+1187.76+662.43+120.7+10268.78</f>
        <v>32591.46</v>
      </c>
      <c r="BL262" s="585">
        <f t="shared" ref="BL262:BL270" si="3">BK262</f>
        <v>32591.46</v>
      </c>
      <c r="BM262" s="586"/>
      <c r="BN262" s="567"/>
      <c r="BO262" s="567"/>
      <c r="BP262" s="567"/>
      <c r="BQ262" s="567"/>
      <c r="BR262" s="567"/>
      <c r="BS262" s="567"/>
      <c r="BT262" s="567"/>
      <c r="BU262" s="587"/>
      <c r="BV262" s="587"/>
      <c r="BW262" s="567"/>
      <c r="BX262" s="567"/>
      <c r="BY262" s="560"/>
      <c r="BZ262" s="588" t="s">
        <v>828</v>
      </c>
      <c r="CA262" s="559">
        <v>13763</v>
      </c>
      <c r="CB262" s="557" t="s">
        <v>824</v>
      </c>
      <c r="CC262" s="557">
        <v>715895</v>
      </c>
      <c r="CD262" s="557" t="s">
        <v>764</v>
      </c>
      <c r="CE262" s="589">
        <v>707157</v>
      </c>
    </row>
    <row r="263" spans="1:83" ht="45.75" thickBot="1" x14ac:dyDescent="0.3">
      <c r="A263" s="555">
        <v>46</v>
      </c>
      <c r="B263" s="556" t="s">
        <v>420</v>
      </c>
      <c r="C263" s="557" t="s">
        <v>465</v>
      </c>
      <c r="D263" s="557" t="s">
        <v>478</v>
      </c>
      <c r="E263" s="557" t="s">
        <v>482</v>
      </c>
      <c r="F263" s="558" t="s">
        <v>365</v>
      </c>
      <c r="G263" s="590">
        <v>13450</v>
      </c>
      <c r="H263" s="560"/>
      <c r="I263" s="561" t="s">
        <v>511</v>
      </c>
      <c r="J263" s="562" t="s">
        <v>512</v>
      </c>
      <c r="K263" s="562" t="s">
        <v>513</v>
      </c>
      <c r="L263" s="560"/>
      <c r="M263" s="563"/>
      <c r="N263" s="564"/>
      <c r="O263" s="564"/>
      <c r="P263" s="565"/>
      <c r="Q263" s="566"/>
      <c r="R263" s="564"/>
      <c r="S263" s="564"/>
      <c r="T263" s="564"/>
      <c r="U263" s="564"/>
      <c r="V263" s="567"/>
      <c r="W263" s="567"/>
      <c r="X263" s="568"/>
      <c r="Y263" s="556" t="s">
        <v>294</v>
      </c>
      <c r="Z263" s="569" t="s">
        <v>239</v>
      </c>
      <c r="AA263" s="570" t="s">
        <v>240</v>
      </c>
      <c r="AB263" s="571">
        <v>45356</v>
      </c>
      <c r="AC263" s="572">
        <v>13730</v>
      </c>
      <c r="AD263" s="571">
        <v>45356</v>
      </c>
      <c r="AE263" s="571">
        <v>45722</v>
      </c>
      <c r="AF263" s="571" t="s">
        <v>557</v>
      </c>
      <c r="AG263" s="570" t="s">
        <v>572</v>
      </c>
      <c r="AH263" s="567"/>
      <c r="AI263" s="573"/>
      <c r="AJ263" s="573"/>
      <c r="AK263" s="574">
        <v>500000</v>
      </c>
      <c r="AL263" s="575"/>
      <c r="AM263" s="576"/>
      <c r="AN263" s="576"/>
      <c r="AO263" s="576"/>
      <c r="AP263" s="576"/>
      <c r="AQ263" s="576"/>
      <c r="AR263" s="576"/>
      <c r="AS263" s="567"/>
      <c r="AT263" s="567"/>
      <c r="AU263" s="576"/>
      <c r="AV263" s="576"/>
      <c r="AW263" s="577"/>
      <c r="AX263" s="578"/>
      <c r="AY263" s="567"/>
      <c r="AZ263" s="567"/>
      <c r="BA263" s="573"/>
      <c r="BB263" s="579"/>
      <c r="BC263" s="580"/>
      <c r="BD263" s="581"/>
      <c r="BE263" s="581"/>
      <c r="BF263" s="573"/>
      <c r="BG263" s="567"/>
      <c r="BH263" s="582"/>
      <c r="BI263" s="583">
        <f t="shared" si="2"/>
        <v>500000</v>
      </c>
      <c r="BJ263" s="584"/>
      <c r="BK263" s="577">
        <f>410.35+2885.43+300.99+530.26+450.02+11420.8+245.38+13820.5+197.42+257.21+2519.58+2088.45+445.23+28200.46+9721.87+3853.58+148.8+19.13+1114.17+2255.53+873.02+7540.4+3891.1+13425.23+11801.14+8458.38+1389.41+2366.9+2295.71+496.35+4587.07+73605.19</f>
        <v>211615.06000000003</v>
      </c>
      <c r="BL263" s="585">
        <f t="shared" si="3"/>
        <v>211615.06000000003</v>
      </c>
      <c r="BM263" s="586"/>
      <c r="BN263" s="567"/>
      <c r="BO263" s="567"/>
      <c r="BP263" s="567"/>
      <c r="BQ263" s="567"/>
      <c r="BR263" s="567"/>
      <c r="BS263" s="567"/>
      <c r="BT263" s="567"/>
      <c r="BU263" s="587"/>
      <c r="BV263" s="587"/>
      <c r="BW263" s="567"/>
      <c r="BX263" s="567"/>
      <c r="BY263" s="560"/>
      <c r="BZ263" s="588" t="s">
        <v>406</v>
      </c>
      <c r="CA263" s="559">
        <v>13734</v>
      </c>
      <c r="CB263" s="557" t="s">
        <v>822</v>
      </c>
      <c r="CC263" s="557" t="s">
        <v>871</v>
      </c>
      <c r="CD263" s="557" t="s">
        <v>823</v>
      </c>
      <c r="CE263" s="589">
        <v>713073</v>
      </c>
    </row>
    <row r="264" spans="1:83" ht="45.75" thickBot="1" x14ac:dyDescent="0.3">
      <c r="A264" s="555">
        <v>47</v>
      </c>
      <c r="B264" s="556" t="s">
        <v>421</v>
      </c>
      <c r="C264" s="557" t="s">
        <v>465</v>
      </c>
      <c r="D264" s="557" t="s">
        <v>478</v>
      </c>
      <c r="E264" s="557" t="s">
        <v>482</v>
      </c>
      <c r="F264" s="558" t="s">
        <v>366</v>
      </c>
      <c r="G264" s="590">
        <v>13450</v>
      </c>
      <c r="H264" s="560"/>
      <c r="I264" s="561" t="s">
        <v>511</v>
      </c>
      <c r="J264" s="562" t="s">
        <v>512</v>
      </c>
      <c r="K264" s="562" t="s">
        <v>513</v>
      </c>
      <c r="L264" s="560"/>
      <c r="M264" s="563"/>
      <c r="N264" s="564"/>
      <c r="O264" s="564"/>
      <c r="P264" s="565"/>
      <c r="Q264" s="566"/>
      <c r="R264" s="564"/>
      <c r="S264" s="564"/>
      <c r="T264" s="564"/>
      <c r="U264" s="564"/>
      <c r="V264" s="567"/>
      <c r="W264" s="567"/>
      <c r="X264" s="568"/>
      <c r="Y264" s="556" t="s">
        <v>295</v>
      </c>
      <c r="Z264" s="569" t="s">
        <v>296</v>
      </c>
      <c r="AA264" s="570" t="s">
        <v>297</v>
      </c>
      <c r="AB264" s="571">
        <v>45357</v>
      </c>
      <c r="AC264" s="572">
        <v>13730</v>
      </c>
      <c r="AD264" s="571">
        <v>45357</v>
      </c>
      <c r="AE264" s="571">
        <v>45723</v>
      </c>
      <c r="AF264" s="571" t="s">
        <v>557</v>
      </c>
      <c r="AG264" s="570" t="s">
        <v>572</v>
      </c>
      <c r="AH264" s="567"/>
      <c r="AI264" s="573"/>
      <c r="AJ264" s="573"/>
      <c r="AK264" s="574">
        <v>200000</v>
      </c>
      <c r="AL264" s="575"/>
      <c r="AM264" s="576"/>
      <c r="AN264" s="576"/>
      <c r="AO264" s="576"/>
      <c r="AP264" s="576"/>
      <c r="AQ264" s="576"/>
      <c r="AR264" s="576"/>
      <c r="AS264" s="567"/>
      <c r="AT264" s="567"/>
      <c r="AU264" s="576"/>
      <c r="AV264" s="576"/>
      <c r="AW264" s="577"/>
      <c r="AX264" s="578"/>
      <c r="AY264" s="567"/>
      <c r="AZ264" s="567"/>
      <c r="BA264" s="573"/>
      <c r="BB264" s="579"/>
      <c r="BC264" s="580"/>
      <c r="BD264" s="581"/>
      <c r="BE264" s="581"/>
      <c r="BF264" s="573"/>
      <c r="BG264" s="567"/>
      <c r="BH264" s="582"/>
      <c r="BI264" s="583">
        <f t="shared" si="2"/>
        <v>200000</v>
      </c>
      <c r="BJ264" s="584"/>
      <c r="BK264" s="577">
        <f>471.56+37578.12+32.88+137.05</f>
        <v>38219.61</v>
      </c>
      <c r="BL264" s="585">
        <f t="shared" si="3"/>
        <v>38219.61</v>
      </c>
      <c r="BM264" s="586"/>
      <c r="BN264" s="599"/>
      <c r="BO264" s="567"/>
      <c r="BP264" s="599"/>
      <c r="BQ264" s="567"/>
      <c r="BR264" s="567"/>
      <c r="BS264" s="567"/>
      <c r="BT264" s="567"/>
      <c r="BU264" s="587"/>
      <c r="BV264" s="587"/>
      <c r="BW264" s="567"/>
      <c r="BX264" s="567"/>
      <c r="BY264" s="560"/>
      <c r="BZ264" s="588" t="s">
        <v>409</v>
      </c>
      <c r="CA264" s="559">
        <v>13734</v>
      </c>
      <c r="CB264" s="557" t="s">
        <v>824</v>
      </c>
      <c r="CC264" s="557">
        <v>715895</v>
      </c>
      <c r="CD264" s="557" t="s">
        <v>764</v>
      </c>
      <c r="CE264" s="589">
        <v>707157</v>
      </c>
    </row>
    <row r="265" spans="1:83" ht="45.75" thickBot="1" x14ac:dyDescent="0.3">
      <c r="A265" s="555">
        <v>48</v>
      </c>
      <c r="B265" s="556" t="s">
        <v>422</v>
      </c>
      <c r="C265" s="557" t="s">
        <v>466</v>
      </c>
      <c r="D265" s="557" t="s">
        <v>480</v>
      </c>
      <c r="E265" s="557" t="s">
        <v>482</v>
      </c>
      <c r="F265" s="558" t="s">
        <v>367</v>
      </c>
      <c r="G265" s="559">
        <v>13737</v>
      </c>
      <c r="H265" s="560"/>
      <c r="I265" s="622" t="s">
        <v>496</v>
      </c>
      <c r="J265" s="559" t="s">
        <v>496</v>
      </c>
      <c r="K265" s="559" t="s">
        <v>496</v>
      </c>
      <c r="L265" s="560"/>
      <c r="M265" s="623" t="s">
        <v>747</v>
      </c>
      <c r="N265" s="621" t="s">
        <v>748</v>
      </c>
      <c r="O265" s="564" t="s">
        <v>751</v>
      </c>
      <c r="P265" s="565"/>
      <c r="Q265" s="566"/>
      <c r="R265" s="564"/>
      <c r="S265" s="564"/>
      <c r="T265" s="564"/>
      <c r="U265" s="564"/>
      <c r="V265" s="567"/>
      <c r="W265" s="567"/>
      <c r="X265" s="568"/>
      <c r="Y265" s="561" t="s">
        <v>298</v>
      </c>
      <c r="Z265" s="569" t="s">
        <v>299</v>
      </c>
      <c r="AA265" s="570" t="s">
        <v>300</v>
      </c>
      <c r="AB265" s="571">
        <v>45370</v>
      </c>
      <c r="AC265" s="572">
        <v>13739</v>
      </c>
      <c r="AD265" s="571">
        <v>45370</v>
      </c>
      <c r="AE265" s="571">
        <v>45736</v>
      </c>
      <c r="AF265" s="570" t="s">
        <v>557</v>
      </c>
      <c r="AG265" s="569" t="s">
        <v>572</v>
      </c>
      <c r="AH265" s="567"/>
      <c r="AI265" s="573"/>
      <c r="AJ265" s="573"/>
      <c r="AK265" s="574">
        <v>10320</v>
      </c>
      <c r="AL265" s="575"/>
      <c r="AM265" s="576"/>
      <c r="AN265" s="576"/>
      <c r="AO265" s="576"/>
      <c r="AP265" s="576"/>
      <c r="AQ265" s="576"/>
      <c r="AR265" s="576"/>
      <c r="AS265" s="567"/>
      <c r="AT265" s="567"/>
      <c r="AU265" s="576"/>
      <c r="AV265" s="576"/>
      <c r="AW265" s="577"/>
      <c r="AX265" s="578"/>
      <c r="AY265" s="567"/>
      <c r="AZ265" s="567"/>
      <c r="BA265" s="573"/>
      <c r="BB265" s="579"/>
      <c r="BC265" s="580"/>
      <c r="BD265" s="581"/>
      <c r="BE265" s="581"/>
      <c r="BF265" s="573"/>
      <c r="BG265" s="567"/>
      <c r="BH265" s="582"/>
      <c r="BI265" s="583">
        <f t="shared" si="2"/>
        <v>10320</v>
      </c>
      <c r="BJ265" s="584"/>
      <c r="BK265" s="577">
        <f>10320</f>
        <v>10320</v>
      </c>
      <c r="BL265" s="585">
        <f t="shared" si="3"/>
        <v>10320</v>
      </c>
      <c r="BM265" s="586"/>
      <c r="BN265" s="567"/>
      <c r="BO265" s="567"/>
      <c r="BP265" s="567"/>
      <c r="BQ265" s="567"/>
      <c r="BR265" s="567"/>
      <c r="BS265" s="567"/>
      <c r="BT265" s="567"/>
      <c r="BU265" s="587"/>
      <c r="BV265" s="587"/>
      <c r="BW265" s="567"/>
      <c r="BX265" s="567"/>
      <c r="BY265" s="560"/>
      <c r="BZ265" s="588" t="s">
        <v>835</v>
      </c>
      <c r="CA265" s="559">
        <v>13776</v>
      </c>
      <c r="CB265" s="557" t="s">
        <v>830</v>
      </c>
      <c r="CC265" s="557">
        <v>713076</v>
      </c>
      <c r="CD265" s="557" t="s">
        <v>783</v>
      </c>
      <c r="CE265" s="589">
        <v>707261</v>
      </c>
    </row>
    <row r="266" spans="1:83" ht="45.75" thickBot="1" x14ac:dyDescent="0.3">
      <c r="A266" s="555">
        <v>49</v>
      </c>
      <c r="B266" s="556" t="s">
        <v>423</v>
      </c>
      <c r="C266" s="557" t="s">
        <v>467</v>
      </c>
      <c r="D266" s="557" t="s">
        <v>481</v>
      </c>
      <c r="E266" s="557" t="s">
        <v>482</v>
      </c>
      <c r="F266" s="558" t="s">
        <v>368</v>
      </c>
      <c r="G266" s="559">
        <v>13350</v>
      </c>
      <c r="H266" s="560"/>
      <c r="I266" s="561" t="s">
        <v>541</v>
      </c>
      <c r="J266" s="562" t="s">
        <v>512</v>
      </c>
      <c r="K266" s="562" t="s">
        <v>513</v>
      </c>
      <c r="L266" s="560"/>
      <c r="M266" s="563"/>
      <c r="N266" s="564"/>
      <c r="O266" s="564"/>
      <c r="P266" s="565"/>
      <c r="Q266" s="566"/>
      <c r="R266" s="564"/>
      <c r="S266" s="564"/>
      <c r="T266" s="564"/>
      <c r="U266" s="564"/>
      <c r="V266" s="567"/>
      <c r="W266" s="567"/>
      <c r="X266" s="568"/>
      <c r="Y266" s="561" t="s">
        <v>301</v>
      </c>
      <c r="Z266" s="569" t="s">
        <v>302</v>
      </c>
      <c r="AA266" s="570" t="s">
        <v>303</v>
      </c>
      <c r="AB266" s="571">
        <v>45387</v>
      </c>
      <c r="AC266" s="572">
        <v>13752</v>
      </c>
      <c r="AD266" s="571">
        <v>45387</v>
      </c>
      <c r="AE266" s="571">
        <v>45752</v>
      </c>
      <c r="AF266" s="570" t="s">
        <v>557</v>
      </c>
      <c r="AG266" s="569" t="s">
        <v>572</v>
      </c>
      <c r="AH266" s="567"/>
      <c r="AI266" s="573"/>
      <c r="AJ266" s="573"/>
      <c r="AK266" s="574">
        <v>376730</v>
      </c>
      <c r="AL266" s="575"/>
      <c r="AM266" s="576"/>
      <c r="AN266" s="576"/>
      <c r="AO266" s="576"/>
      <c r="AP266" s="576"/>
      <c r="AQ266" s="576"/>
      <c r="AR266" s="576"/>
      <c r="AS266" s="567"/>
      <c r="AT266" s="567"/>
      <c r="AU266" s="576"/>
      <c r="AV266" s="576"/>
      <c r="AW266" s="577"/>
      <c r="AX266" s="578"/>
      <c r="AY266" s="567"/>
      <c r="AZ266" s="567"/>
      <c r="BA266" s="573"/>
      <c r="BB266" s="579"/>
      <c r="BC266" s="580"/>
      <c r="BD266" s="581"/>
      <c r="BE266" s="581"/>
      <c r="BF266" s="573"/>
      <c r="BG266" s="567"/>
      <c r="BH266" s="582"/>
      <c r="BI266" s="583">
        <f t="shared" si="2"/>
        <v>376730</v>
      </c>
      <c r="BJ266" s="584"/>
      <c r="BK266" s="577">
        <v>376730</v>
      </c>
      <c r="BL266" s="585">
        <f t="shared" si="3"/>
        <v>376730</v>
      </c>
      <c r="BM266" s="586"/>
      <c r="BN266" s="567"/>
      <c r="BO266" s="567"/>
      <c r="BP266" s="567"/>
      <c r="BQ266" s="567"/>
      <c r="BR266" s="567"/>
      <c r="BS266" s="567"/>
      <c r="BT266" s="567"/>
      <c r="BU266" s="587"/>
      <c r="BV266" s="587"/>
      <c r="BW266" s="567"/>
      <c r="BX266" s="567"/>
      <c r="BY266" s="560"/>
      <c r="BZ266" s="588" t="s">
        <v>843</v>
      </c>
      <c r="CA266" s="559">
        <v>13831</v>
      </c>
      <c r="CB266" s="557" t="s">
        <v>764</v>
      </c>
      <c r="CC266" s="557">
        <v>707157</v>
      </c>
      <c r="CD266" s="557" t="s">
        <v>809</v>
      </c>
      <c r="CE266" s="589">
        <v>702158</v>
      </c>
    </row>
    <row r="267" spans="1:83" ht="45.75" thickBot="1" x14ac:dyDescent="0.3">
      <c r="A267" s="555">
        <v>50</v>
      </c>
      <c r="B267" s="556" t="s">
        <v>424</v>
      </c>
      <c r="C267" s="557" t="s">
        <v>467</v>
      </c>
      <c r="D267" s="557" t="s">
        <v>481</v>
      </c>
      <c r="E267" s="557" t="s">
        <v>482</v>
      </c>
      <c r="F267" s="558" t="s">
        <v>368</v>
      </c>
      <c r="G267" s="559">
        <v>13350</v>
      </c>
      <c r="H267" s="560"/>
      <c r="I267" s="561" t="s">
        <v>541</v>
      </c>
      <c r="J267" s="562" t="s">
        <v>512</v>
      </c>
      <c r="K267" s="562" t="s">
        <v>513</v>
      </c>
      <c r="L267" s="560"/>
      <c r="M267" s="563"/>
      <c r="N267" s="564"/>
      <c r="O267" s="564"/>
      <c r="P267" s="565"/>
      <c r="Q267" s="566"/>
      <c r="R267" s="564"/>
      <c r="S267" s="564"/>
      <c r="T267" s="564"/>
      <c r="U267" s="564"/>
      <c r="V267" s="567"/>
      <c r="W267" s="567"/>
      <c r="X267" s="568"/>
      <c r="Y267" s="561" t="s">
        <v>304</v>
      </c>
      <c r="Z267" s="569" t="s">
        <v>305</v>
      </c>
      <c r="AA267" s="570" t="s">
        <v>306</v>
      </c>
      <c r="AB267" s="571">
        <v>45387</v>
      </c>
      <c r="AC267" s="572">
        <v>13752</v>
      </c>
      <c r="AD267" s="571">
        <v>45387</v>
      </c>
      <c r="AE267" s="571">
        <v>45752</v>
      </c>
      <c r="AF267" s="570" t="s">
        <v>557</v>
      </c>
      <c r="AG267" s="569" t="s">
        <v>572</v>
      </c>
      <c r="AH267" s="567"/>
      <c r="AI267" s="573"/>
      <c r="AJ267" s="573"/>
      <c r="AK267" s="574">
        <v>800454</v>
      </c>
      <c r="AL267" s="575"/>
      <c r="AM267" s="576"/>
      <c r="AN267" s="576"/>
      <c r="AO267" s="576"/>
      <c r="AP267" s="576"/>
      <c r="AQ267" s="576"/>
      <c r="AR267" s="576"/>
      <c r="AS267" s="567"/>
      <c r="AT267" s="567"/>
      <c r="AU267" s="576"/>
      <c r="AV267" s="576"/>
      <c r="AW267" s="577"/>
      <c r="AX267" s="578"/>
      <c r="AY267" s="567"/>
      <c r="AZ267" s="567"/>
      <c r="BA267" s="573"/>
      <c r="BB267" s="579"/>
      <c r="BC267" s="580"/>
      <c r="BD267" s="581"/>
      <c r="BE267" s="581"/>
      <c r="BF267" s="573"/>
      <c r="BG267" s="567"/>
      <c r="BH267" s="582"/>
      <c r="BI267" s="583">
        <f t="shared" si="2"/>
        <v>800454</v>
      </c>
      <c r="BJ267" s="584"/>
      <c r="BK267" s="577">
        <f>390395+410059</f>
        <v>800454</v>
      </c>
      <c r="BL267" s="585">
        <f t="shared" si="3"/>
        <v>800454</v>
      </c>
      <c r="BM267" s="586"/>
      <c r="BN267" s="567"/>
      <c r="BO267" s="567"/>
      <c r="BP267" s="567"/>
      <c r="BQ267" s="567"/>
      <c r="BR267" s="567"/>
      <c r="BS267" s="567"/>
      <c r="BT267" s="567"/>
      <c r="BU267" s="587"/>
      <c r="BV267" s="587"/>
      <c r="BW267" s="567"/>
      <c r="BX267" s="567"/>
      <c r="BY267" s="560"/>
      <c r="BZ267" s="588" t="s">
        <v>844</v>
      </c>
      <c r="CA267" s="559">
        <v>13831</v>
      </c>
      <c r="CB267" s="557" t="s">
        <v>764</v>
      </c>
      <c r="CC267" s="557">
        <v>707157</v>
      </c>
      <c r="CD267" s="557" t="s">
        <v>809</v>
      </c>
      <c r="CE267" s="589">
        <v>702158</v>
      </c>
    </row>
    <row r="268" spans="1:83" ht="45.75" thickBot="1" x14ac:dyDescent="0.3">
      <c r="A268" s="555">
        <v>51</v>
      </c>
      <c r="B268" s="556" t="s">
        <v>425</v>
      </c>
      <c r="C268" s="557" t="s">
        <v>468</v>
      </c>
      <c r="D268" s="557" t="s">
        <v>481</v>
      </c>
      <c r="E268" s="557" t="s">
        <v>482</v>
      </c>
      <c r="F268" s="558" t="s">
        <v>369</v>
      </c>
      <c r="G268" s="559">
        <v>13659</v>
      </c>
      <c r="H268" s="560"/>
      <c r="I268" s="561" t="s">
        <v>386</v>
      </c>
      <c r="J268" s="562" t="s">
        <v>542</v>
      </c>
      <c r="K268" s="562" t="s">
        <v>543</v>
      </c>
      <c r="L268" s="560"/>
      <c r="M268" s="563"/>
      <c r="N268" s="564"/>
      <c r="O268" s="564"/>
      <c r="P268" s="565"/>
      <c r="Q268" s="566"/>
      <c r="R268" s="564"/>
      <c r="S268" s="564"/>
      <c r="T268" s="564"/>
      <c r="U268" s="564"/>
      <c r="V268" s="567"/>
      <c r="W268" s="567"/>
      <c r="X268" s="568"/>
      <c r="Y268" s="561" t="s">
        <v>307</v>
      </c>
      <c r="Z268" s="569" t="s">
        <v>308</v>
      </c>
      <c r="AA268" s="570" t="s">
        <v>309</v>
      </c>
      <c r="AB268" s="571">
        <v>45387</v>
      </c>
      <c r="AC268" s="572">
        <v>13757</v>
      </c>
      <c r="AD268" s="571">
        <v>45387</v>
      </c>
      <c r="AE268" s="571">
        <v>45753</v>
      </c>
      <c r="AF268" s="570" t="s">
        <v>557</v>
      </c>
      <c r="AG268" s="569" t="s">
        <v>572</v>
      </c>
      <c r="AH268" s="567"/>
      <c r="AI268" s="573"/>
      <c r="AJ268" s="573"/>
      <c r="AK268" s="574">
        <v>2837.5</v>
      </c>
      <c r="AL268" s="575"/>
      <c r="AM268" s="576"/>
      <c r="AN268" s="576"/>
      <c r="AO268" s="576"/>
      <c r="AP268" s="576"/>
      <c r="AQ268" s="576"/>
      <c r="AR268" s="576"/>
      <c r="AS268" s="567"/>
      <c r="AT268" s="567"/>
      <c r="AU268" s="576"/>
      <c r="AV268" s="576"/>
      <c r="AW268" s="577"/>
      <c r="AX268" s="578"/>
      <c r="AY268" s="567"/>
      <c r="AZ268" s="567"/>
      <c r="BA268" s="573"/>
      <c r="BB268" s="579"/>
      <c r="BC268" s="580"/>
      <c r="BD268" s="581"/>
      <c r="BE268" s="581"/>
      <c r="BF268" s="573"/>
      <c r="BG268" s="567"/>
      <c r="BH268" s="582"/>
      <c r="BI268" s="583">
        <f t="shared" si="2"/>
        <v>2837.5</v>
      </c>
      <c r="BJ268" s="584"/>
      <c r="BK268" s="577">
        <v>2837.5</v>
      </c>
      <c r="BL268" s="585">
        <f t="shared" si="3"/>
        <v>2837.5</v>
      </c>
      <c r="BM268" s="586"/>
      <c r="BN268" s="567"/>
      <c r="BO268" s="567"/>
      <c r="BP268" s="567"/>
      <c r="BQ268" s="567"/>
      <c r="BR268" s="567"/>
      <c r="BS268" s="567"/>
      <c r="BT268" s="567"/>
      <c r="BU268" s="587"/>
      <c r="BV268" s="587"/>
      <c r="BW268" s="567"/>
      <c r="BX268" s="567"/>
      <c r="BY268" s="560"/>
      <c r="BZ268" s="588" t="s">
        <v>827</v>
      </c>
      <c r="CA268" s="559">
        <v>13763</v>
      </c>
      <c r="CB268" s="557" t="s">
        <v>764</v>
      </c>
      <c r="CC268" s="557">
        <v>707157</v>
      </c>
      <c r="CD268" s="557" t="s">
        <v>765</v>
      </c>
      <c r="CE268" s="589">
        <v>705560</v>
      </c>
    </row>
    <row r="269" spans="1:83" ht="45.75" thickBot="1" x14ac:dyDescent="0.3">
      <c r="A269" s="555">
        <v>52</v>
      </c>
      <c r="B269" s="556" t="s">
        <v>426</v>
      </c>
      <c r="C269" s="557" t="s">
        <v>469</v>
      </c>
      <c r="D269" s="557" t="s">
        <v>480</v>
      </c>
      <c r="E269" s="557" t="s">
        <v>482</v>
      </c>
      <c r="F269" s="558" t="s">
        <v>370</v>
      </c>
      <c r="G269" s="559">
        <v>13751</v>
      </c>
      <c r="H269" s="560"/>
      <c r="I269" s="622" t="s">
        <v>496</v>
      </c>
      <c r="J269" s="559" t="s">
        <v>496</v>
      </c>
      <c r="K269" s="559" t="s">
        <v>496</v>
      </c>
      <c r="L269" s="560"/>
      <c r="M269" s="623" t="s">
        <v>747</v>
      </c>
      <c r="N269" s="621" t="s">
        <v>752</v>
      </c>
      <c r="O269" s="564" t="s">
        <v>753</v>
      </c>
      <c r="P269" s="565"/>
      <c r="Q269" s="566"/>
      <c r="R269" s="564"/>
      <c r="S269" s="564"/>
      <c r="T269" s="564"/>
      <c r="U269" s="564"/>
      <c r="V269" s="567"/>
      <c r="W269" s="567"/>
      <c r="X269" s="568"/>
      <c r="Y269" s="561" t="s">
        <v>310</v>
      </c>
      <c r="Z269" s="569" t="s">
        <v>311</v>
      </c>
      <c r="AA269" s="570" t="s">
        <v>312</v>
      </c>
      <c r="AB269" s="571">
        <v>45393</v>
      </c>
      <c r="AC269" s="572">
        <v>13753</v>
      </c>
      <c r="AD269" s="571">
        <v>45393</v>
      </c>
      <c r="AE269" s="571">
        <v>45485</v>
      </c>
      <c r="AF269" s="570" t="s">
        <v>557</v>
      </c>
      <c r="AG269" s="569" t="s">
        <v>565</v>
      </c>
      <c r="AH269" s="567"/>
      <c r="AI269" s="573"/>
      <c r="AJ269" s="573"/>
      <c r="AK269" s="574">
        <v>190</v>
      </c>
      <c r="AL269" s="575"/>
      <c r="AM269" s="576"/>
      <c r="AN269" s="576"/>
      <c r="AO269" s="576"/>
      <c r="AP269" s="576"/>
      <c r="AQ269" s="576"/>
      <c r="AR269" s="576"/>
      <c r="AS269" s="567"/>
      <c r="AT269" s="567"/>
      <c r="AU269" s="576"/>
      <c r="AV269" s="576"/>
      <c r="AW269" s="577"/>
      <c r="AX269" s="578"/>
      <c r="AY269" s="567"/>
      <c r="AZ269" s="567"/>
      <c r="BA269" s="573"/>
      <c r="BB269" s="579"/>
      <c r="BC269" s="580"/>
      <c r="BD269" s="581"/>
      <c r="BE269" s="581"/>
      <c r="BF269" s="573"/>
      <c r="BG269" s="567"/>
      <c r="BH269" s="582"/>
      <c r="BI269" s="583">
        <f t="shared" si="2"/>
        <v>190</v>
      </c>
      <c r="BJ269" s="584"/>
      <c r="BK269" s="577">
        <v>190</v>
      </c>
      <c r="BL269" s="585">
        <f t="shared" si="3"/>
        <v>190</v>
      </c>
      <c r="BM269" s="586"/>
      <c r="BN269" s="599"/>
      <c r="BO269" s="567"/>
      <c r="BP269" s="567"/>
      <c r="BQ269" s="567"/>
      <c r="BR269" s="567"/>
      <c r="BS269" s="567"/>
      <c r="BT269" s="567"/>
      <c r="BU269" s="587"/>
      <c r="BV269" s="587"/>
      <c r="BW269" s="567"/>
      <c r="BX269" s="567"/>
      <c r="BY269" s="560"/>
      <c r="BZ269" s="588" t="s">
        <v>829</v>
      </c>
      <c r="CA269" s="559">
        <v>13764</v>
      </c>
      <c r="CB269" s="557" t="s">
        <v>830</v>
      </c>
      <c r="CC269" s="557">
        <v>713076</v>
      </c>
      <c r="CD269" s="557" t="s">
        <v>831</v>
      </c>
      <c r="CE269" s="589">
        <v>709366</v>
      </c>
    </row>
    <row r="270" spans="1:83" ht="60.75" thickBot="1" x14ac:dyDescent="0.3">
      <c r="A270" s="555">
        <v>53</v>
      </c>
      <c r="B270" s="556" t="s">
        <v>427</v>
      </c>
      <c r="C270" s="557" t="s">
        <v>470</v>
      </c>
      <c r="D270" s="557" t="s">
        <v>478</v>
      </c>
      <c r="E270" s="557" t="s">
        <v>482</v>
      </c>
      <c r="F270" s="558" t="s">
        <v>371</v>
      </c>
      <c r="G270" s="559">
        <v>13680</v>
      </c>
      <c r="H270" s="560"/>
      <c r="I270" s="561" t="s">
        <v>387</v>
      </c>
      <c r="J270" s="562" t="s">
        <v>544</v>
      </c>
      <c r="K270" s="562" t="s">
        <v>545</v>
      </c>
      <c r="L270" s="560"/>
      <c r="M270" s="563"/>
      <c r="N270" s="564"/>
      <c r="O270" s="564"/>
      <c r="P270" s="565"/>
      <c r="Q270" s="566"/>
      <c r="R270" s="564"/>
      <c r="S270" s="564"/>
      <c r="T270" s="564"/>
      <c r="U270" s="564"/>
      <c r="V270" s="567"/>
      <c r="W270" s="567"/>
      <c r="X270" s="568"/>
      <c r="Y270" s="561" t="s">
        <v>313</v>
      </c>
      <c r="Z270" s="569" t="s">
        <v>314</v>
      </c>
      <c r="AA270" s="570" t="s">
        <v>315</v>
      </c>
      <c r="AB270" s="571">
        <v>45406</v>
      </c>
      <c r="AC270" s="572">
        <v>13761</v>
      </c>
      <c r="AD270" s="571">
        <v>45406</v>
      </c>
      <c r="AE270" s="571">
        <v>45771</v>
      </c>
      <c r="AF270" s="570" t="s">
        <v>563</v>
      </c>
      <c r="AG270" s="569" t="s">
        <v>574</v>
      </c>
      <c r="AH270" s="567"/>
      <c r="AI270" s="573"/>
      <c r="AJ270" s="573"/>
      <c r="AK270" s="574">
        <v>284454.59999999998</v>
      </c>
      <c r="AL270" s="575"/>
      <c r="AM270" s="576"/>
      <c r="AN270" s="576"/>
      <c r="AO270" s="576"/>
      <c r="AP270" s="576"/>
      <c r="AQ270" s="576"/>
      <c r="AR270" s="576"/>
      <c r="AS270" s="567"/>
      <c r="AT270" s="567"/>
      <c r="AU270" s="576"/>
      <c r="AV270" s="576"/>
      <c r="AW270" s="577"/>
      <c r="AX270" s="578"/>
      <c r="AY270" s="567"/>
      <c r="AZ270" s="567"/>
      <c r="BA270" s="573"/>
      <c r="BB270" s="579"/>
      <c r="BC270" s="600"/>
      <c r="BD270" s="581"/>
      <c r="BE270" s="581"/>
      <c r="BF270" s="573"/>
      <c r="BG270" s="567"/>
      <c r="BH270" s="582"/>
      <c r="BI270" s="583">
        <f t="shared" si="2"/>
        <v>284454.59999999998</v>
      </c>
      <c r="BJ270" s="584"/>
      <c r="BK270" s="577">
        <f>11335.6+9422.34+18682.4+3500+600+870+340+120+18486.18+18168.87+22213.97</f>
        <v>103739.36</v>
      </c>
      <c r="BL270" s="585">
        <f t="shared" si="3"/>
        <v>103739.36</v>
      </c>
      <c r="BM270" s="586"/>
      <c r="BN270" s="567"/>
      <c r="BO270" s="567"/>
      <c r="BP270" s="567"/>
      <c r="BQ270" s="567"/>
      <c r="BR270" s="567"/>
      <c r="BS270" s="567"/>
      <c r="BT270" s="567"/>
      <c r="BU270" s="587"/>
      <c r="BV270" s="587"/>
      <c r="BW270" s="567"/>
      <c r="BX270" s="567"/>
      <c r="BY270" s="560"/>
      <c r="BZ270" s="588" t="s">
        <v>832</v>
      </c>
      <c r="CA270" s="559">
        <v>13764</v>
      </c>
      <c r="CB270" s="557" t="s">
        <v>779</v>
      </c>
      <c r="CC270" s="557">
        <v>715019</v>
      </c>
      <c r="CD270" s="557" t="s">
        <v>823</v>
      </c>
      <c r="CE270" s="589">
        <v>713073</v>
      </c>
    </row>
    <row r="271" spans="1:83" ht="75.75" thickBot="1" x14ac:dyDescent="0.3">
      <c r="A271" s="555">
        <v>54</v>
      </c>
      <c r="B271" s="556" t="s">
        <v>428</v>
      </c>
      <c r="C271" s="557" t="s">
        <v>471</v>
      </c>
      <c r="D271" s="557" t="s">
        <v>477</v>
      </c>
      <c r="E271" s="557" t="s">
        <v>482</v>
      </c>
      <c r="F271" s="558" t="s">
        <v>372</v>
      </c>
      <c r="G271" s="559">
        <v>13661</v>
      </c>
      <c r="H271" s="560"/>
      <c r="I271" s="561" t="s">
        <v>546</v>
      </c>
      <c r="J271" s="562" t="s">
        <v>547</v>
      </c>
      <c r="K271" s="562" t="s">
        <v>548</v>
      </c>
      <c r="L271" s="560"/>
      <c r="M271" s="563"/>
      <c r="N271" s="564"/>
      <c r="O271" s="564"/>
      <c r="P271" s="565"/>
      <c r="Q271" s="566" t="s">
        <v>735</v>
      </c>
      <c r="R271" s="562" t="s">
        <v>547</v>
      </c>
      <c r="S271" s="562" t="s">
        <v>548</v>
      </c>
      <c r="T271" s="564" t="s">
        <v>736</v>
      </c>
      <c r="U271" s="621" t="s">
        <v>737</v>
      </c>
      <c r="V271" s="567"/>
      <c r="W271" s="567"/>
      <c r="X271" s="568"/>
      <c r="Y271" s="561" t="s">
        <v>316</v>
      </c>
      <c r="Z271" s="569" t="s">
        <v>317</v>
      </c>
      <c r="AA271" s="570" t="s">
        <v>318</v>
      </c>
      <c r="AB271" s="571">
        <v>45435</v>
      </c>
      <c r="AC271" s="572">
        <v>13480</v>
      </c>
      <c r="AD271" s="571">
        <v>45435</v>
      </c>
      <c r="AE271" s="571">
        <v>45800</v>
      </c>
      <c r="AF271" s="570" t="s">
        <v>557</v>
      </c>
      <c r="AG271" s="569" t="s">
        <v>575</v>
      </c>
      <c r="AH271" s="567"/>
      <c r="AI271" s="573"/>
      <c r="AJ271" s="573"/>
      <c r="AK271" s="574">
        <v>10010</v>
      </c>
      <c r="AL271" s="575"/>
      <c r="AM271" s="576"/>
      <c r="AN271" s="576"/>
      <c r="AO271" s="576"/>
      <c r="AP271" s="576"/>
      <c r="AQ271" s="576"/>
      <c r="AR271" s="576"/>
      <c r="AS271" s="567"/>
      <c r="AT271" s="567"/>
      <c r="AU271" s="576"/>
      <c r="AV271" s="576"/>
      <c r="AW271" s="577"/>
      <c r="AX271" s="578"/>
      <c r="AY271" s="567"/>
      <c r="AZ271" s="567"/>
      <c r="BA271" s="573"/>
      <c r="BB271" s="579"/>
      <c r="BC271" s="580"/>
      <c r="BD271" s="581"/>
      <c r="BE271" s="581"/>
      <c r="BF271" s="573"/>
      <c r="BG271" s="567"/>
      <c r="BH271" s="582"/>
      <c r="BI271" s="583">
        <f t="shared" si="2"/>
        <v>10010</v>
      </c>
      <c r="BJ271" s="584"/>
      <c r="BK271" s="577">
        <f>5720+2600+2600+2600+2600</f>
        <v>16120</v>
      </c>
      <c r="BL271" s="585">
        <f>BK271</f>
        <v>16120</v>
      </c>
      <c r="BM271" s="586"/>
      <c r="BN271" s="567"/>
      <c r="BO271" s="567"/>
      <c r="BP271" s="567"/>
      <c r="BQ271" s="567"/>
      <c r="BR271" s="567"/>
      <c r="BS271" s="567"/>
      <c r="BT271" s="567"/>
      <c r="BU271" s="587"/>
      <c r="BV271" s="587"/>
      <c r="BW271" s="567"/>
      <c r="BX271" s="567"/>
      <c r="BY271" s="560"/>
      <c r="BZ271" s="588" t="s">
        <v>837</v>
      </c>
      <c r="CA271" s="559">
        <v>13793</v>
      </c>
      <c r="CB271" s="557" t="s">
        <v>791</v>
      </c>
      <c r="CC271" s="557">
        <v>713034</v>
      </c>
      <c r="CD271" s="557" t="s">
        <v>792</v>
      </c>
      <c r="CE271" s="589">
        <v>713035</v>
      </c>
    </row>
    <row r="272" spans="1:83" ht="45.75" thickBot="1" x14ac:dyDescent="0.3">
      <c r="A272" s="555">
        <v>55</v>
      </c>
      <c r="B272" s="556" t="s">
        <v>429</v>
      </c>
      <c r="C272" s="557" t="s">
        <v>472</v>
      </c>
      <c r="D272" s="557" t="s">
        <v>480</v>
      </c>
      <c r="E272" s="557" t="s">
        <v>482</v>
      </c>
      <c r="F272" s="558" t="s">
        <v>373</v>
      </c>
      <c r="G272" s="559">
        <v>13787</v>
      </c>
      <c r="H272" s="560"/>
      <c r="I272" s="622" t="s">
        <v>496</v>
      </c>
      <c r="J272" s="559" t="s">
        <v>496</v>
      </c>
      <c r="K272" s="559" t="s">
        <v>496</v>
      </c>
      <c r="L272" s="560"/>
      <c r="M272" s="623" t="s">
        <v>747</v>
      </c>
      <c r="N272" s="621" t="s">
        <v>752</v>
      </c>
      <c r="O272" s="564" t="s">
        <v>754</v>
      </c>
      <c r="P272" s="565"/>
      <c r="Q272" s="566"/>
      <c r="R272" s="564"/>
      <c r="S272" s="564"/>
      <c r="T272" s="564"/>
      <c r="U272" s="564"/>
      <c r="V272" s="567"/>
      <c r="W272" s="567"/>
      <c r="X272" s="568"/>
      <c r="Y272" s="561" t="s">
        <v>319</v>
      </c>
      <c r="Z272" s="569" t="s">
        <v>299</v>
      </c>
      <c r="AA272" s="570" t="s">
        <v>300</v>
      </c>
      <c r="AB272" s="571">
        <v>45453</v>
      </c>
      <c r="AC272" s="572">
        <v>13795</v>
      </c>
      <c r="AD272" s="571">
        <v>45453</v>
      </c>
      <c r="AE272" s="571">
        <v>45819</v>
      </c>
      <c r="AF272" s="569" t="s">
        <v>557</v>
      </c>
      <c r="AG272" s="569" t="s">
        <v>575</v>
      </c>
      <c r="AH272" s="567"/>
      <c r="AI272" s="573"/>
      <c r="AJ272" s="573"/>
      <c r="AK272" s="574">
        <v>14821</v>
      </c>
      <c r="AL272" s="575"/>
      <c r="AM272" s="576"/>
      <c r="AN272" s="576"/>
      <c r="AO272" s="576"/>
      <c r="AP272" s="576"/>
      <c r="AQ272" s="576"/>
      <c r="AR272" s="576"/>
      <c r="AS272" s="567"/>
      <c r="AT272" s="567"/>
      <c r="AU272" s="576"/>
      <c r="AV272" s="576"/>
      <c r="AW272" s="577"/>
      <c r="AX272" s="578"/>
      <c r="AY272" s="567"/>
      <c r="AZ272" s="567"/>
      <c r="BA272" s="573"/>
      <c r="BB272" s="579"/>
      <c r="BC272" s="580"/>
      <c r="BD272" s="581"/>
      <c r="BE272" s="581"/>
      <c r="BF272" s="573"/>
      <c r="BG272" s="567"/>
      <c r="BH272" s="582"/>
      <c r="BI272" s="583">
        <f t="shared" si="2"/>
        <v>14821</v>
      </c>
      <c r="BJ272" s="584"/>
      <c r="BK272" s="577">
        <f>14690.3</f>
        <v>14690.3</v>
      </c>
      <c r="BL272" s="585">
        <f>BK272</f>
        <v>14690.3</v>
      </c>
      <c r="BM272" s="586"/>
      <c r="BN272" s="567"/>
      <c r="BO272" s="567"/>
      <c r="BP272" s="567"/>
      <c r="BQ272" s="567"/>
      <c r="BR272" s="567"/>
      <c r="BS272" s="567"/>
      <c r="BT272" s="567"/>
      <c r="BU272" s="587"/>
      <c r="BV272" s="587"/>
      <c r="BW272" s="567"/>
      <c r="BX272" s="567"/>
      <c r="BY272" s="560"/>
      <c r="BZ272" s="588" t="s">
        <v>839</v>
      </c>
      <c r="CA272" s="559">
        <v>13800</v>
      </c>
      <c r="CB272" s="624" t="s">
        <v>764</v>
      </c>
      <c r="CC272" s="557">
        <v>707157</v>
      </c>
      <c r="CD272" s="557" t="s">
        <v>840</v>
      </c>
      <c r="CE272" s="589">
        <v>704796</v>
      </c>
    </row>
    <row r="273" spans="1:83" ht="45.75" thickBot="1" x14ac:dyDescent="0.3">
      <c r="A273" s="555">
        <v>56</v>
      </c>
      <c r="B273" s="556" t="s">
        <v>430</v>
      </c>
      <c r="C273" s="557" t="s">
        <v>473</v>
      </c>
      <c r="D273" s="557" t="s">
        <v>478</v>
      </c>
      <c r="E273" s="557" t="s">
        <v>482</v>
      </c>
      <c r="F273" s="558" t="s">
        <v>359</v>
      </c>
      <c r="G273" s="559">
        <v>13659</v>
      </c>
      <c r="H273" s="560"/>
      <c r="I273" s="561" t="s">
        <v>388</v>
      </c>
      <c r="J273" s="562" t="s">
        <v>549</v>
      </c>
      <c r="K273" s="562" t="s">
        <v>550</v>
      </c>
      <c r="L273" s="560"/>
      <c r="M273" s="563"/>
      <c r="N273" s="564"/>
      <c r="O273" s="564"/>
      <c r="P273" s="565"/>
      <c r="Q273" s="566" t="s">
        <v>388</v>
      </c>
      <c r="R273" s="564" t="s">
        <v>549</v>
      </c>
      <c r="S273" s="564" t="s">
        <v>550</v>
      </c>
      <c r="T273" s="564" t="s">
        <v>738</v>
      </c>
      <c r="U273" s="564" t="s">
        <v>739</v>
      </c>
      <c r="V273" s="567"/>
      <c r="W273" s="567"/>
      <c r="X273" s="568"/>
      <c r="Y273" s="561" t="s">
        <v>320</v>
      </c>
      <c r="Z273" s="569" t="s">
        <v>275</v>
      </c>
      <c r="AA273" s="570" t="s">
        <v>276</v>
      </c>
      <c r="AB273" s="571">
        <v>45453</v>
      </c>
      <c r="AC273" s="572">
        <v>13707</v>
      </c>
      <c r="AD273" s="571">
        <v>45453</v>
      </c>
      <c r="AE273" s="571">
        <v>45819</v>
      </c>
      <c r="AF273" s="569" t="s">
        <v>557</v>
      </c>
      <c r="AG273" s="570" t="s">
        <v>573</v>
      </c>
      <c r="AH273" s="567"/>
      <c r="AI273" s="573"/>
      <c r="AJ273" s="573"/>
      <c r="AK273" s="574">
        <v>185000</v>
      </c>
      <c r="AL273" s="575"/>
      <c r="AM273" s="576"/>
      <c r="AN273" s="576"/>
      <c r="AO273" s="576"/>
      <c r="AP273" s="576"/>
      <c r="AQ273" s="576"/>
      <c r="AR273" s="576"/>
      <c r="AS273" s="567"/>
      <c r="AT273" s="567"/>
      <c r="AU273" s="576"/>
      <c r="AV273" s="576"/>
      <c r="AW273" s="577"/>
      <c r="AX273" s="578"/>
      <c r="AY273" s="567"/>
      <c r="AZ273" s="567"/>
      <c r="BA273" s="573"/>
      <c r="BB273" s="579"/>
      <c r="BC273" s="580"/>
      <c r="BD273" s="581"/>
      <c r="BE273" s="581"/>
      <c r="BF273" s="573"/>
      <c r="BG273" s="567"/>
      <c r="BH273" s="582"/>
      <c r="BI273" s="583">
        <f t="shared" si="2"/>
        <v>185000</v>
      </c>
      <c r="BJ273" s="584"/>
      <c r="BK273" s="577">
        <f>20276+14060+19240+18500+20720+17760+14060+11396+4144</f>
        <v>140156</v>
      </c>
      <c r="BL273" s="585">
        <f>BK273</f>
        <v>140156</v>
      </c>
      <c r="BM273" s="586"/>
      <c r="BN273" s="599"/>
      <c r="BO273" s="567"/>
      <c r="BP273" s="599"/>
      <c r="BQ273" s="567"/>
      <c r="BR273" s="567"/>
      <c r="BS273" s="567"/>
      <c r="BT273" s="567"/>
      <c r="BU273" s="587"/>
      <c r="BV273" s="587"/>
      <c r="BW273" s="567"/>
      <c r="BX273" s="567"/>
      <c r="BY273" s="560"/>
      <c r="BZ273" s="588" t="s">
        <v>838</v>
      </c>
      <c r="CA273" s="559">
        <v>13797</v>
      </c>
      <c r="CB273" s="557" t="s">
        <v>799</v>
      </c>
      <c r="CC273" s="557">
        <v>713046</v>
      </c>
      <c r="CD273" s="557" t="s">
        <v>775</v>
      </c>
      <c r="CE273" s="589" t="s">
        <v>868</v>
      </c>
    </row>
    <row r="274" spans="1:83" ht="45.75" thickBot="1" x14ac:dyDescent="0.3">
      <c r="A274" s="555">
        <v>57</v>
      </c>
      <c r="B274" s="556" t="s">
        <v>431</v>
      </c>
      <c r="C274" s="557" t="s">
        <v>474</v>
      </c>
      <c r="D274" s="557" t="s">
        <v>478</v>
      </c>
      <c r="E274" s="557" t="s">
        <v>482</v>
      </c>
      <c r="F274" s="558" t="s">
        <v>374</v>
      </c>
      <c r="G274" s="559">
        <v>13226</v>
      </c>
      <c r="H274" s="560"/>
      <c r="I274" s="561" t="s">
        <v>551</v>
      </c>
      <c r="J274" s="562" t="s">
        <v>552</v>
      </c>
      <c r="K274" s="562" t="s">
        <v>553</v>
      </c>
      <c r="L274" s="560"/>
      <c r="M274" s="625"/>
      <c r="N274" s="626"/>
      <c r="O274" s="626"/>
      <c r="P274" s="627"/>
      <c r="Q274" s="628" t="s">
        <v>551</v>
      </c>
      <c r="R274" s="562" t="s">
        <v>552</v>
      </c>
      <c r="S274" s="562" t="s">
        <v>553</v>
      </c>
      <c r="T274" s="564" t="s">
        <v>740</v>
      </c>
      <c r="U274" s="621" t="s">
        <v>741</v>
      </c>
      <c r="V274" s="567"/>
      <c r="W274" s="567"/>
      <c r="X274" s="568"/>
      <c r="Y274" s="561" t="s">
        <v>321</v>
      </c>
      <c r="Z274" s="569" t="s">
        <v>322</v>
      </c>
      <c r="AA274" s="570" t="s">
        <v>323</v>
      </c>
      <c r="AB274" s="571">
        <v>45454</v>
      </c>
      <c r="AC274" s="572">
        <v>13795</v>
      </c>
      <c r="AD274" s="571">
        <v>45454</v>
      </c>
      <c r="AE274" s="571">
        <v>45820</v>
      </c>
      <c r="AF274" s="570" t="s">
        <v>564</v>
      </c>
      <c r="AG274" s="569" t="s">
        <v>565</v>
      </c>
      <c r="AH274" s="567"/>
      <c r="AI274" s="573"/>
      <c r="AJ274" s="573"/>
      <c r="AK274" s="574">
        <v>1579450</v>
      </c>
      <c r="AL274" s="575"/>
      <c r="AM274" s="576"/>
      <c r="AN274" s="576"/>
      <c r="AO274" s="576"/>
      <c r="AP274" s="576"/>
      <c r="AQ274" s="576"/>
      <c r="AR274" s="576"/>
      <c r="AS274" s="567"/>
      <c r="AT274" s="567"/>
      <c r="AU274" s="576"/>
      <c r="AV274" s="576"/>
      <c r="AW274" s="577"/>
      <c r="AX274" s="578"/>
      <c r="AY274" s="567"/>
      <c r="AZ274" s="567"/>
      <c r="BA274" s="573"/>
      <c r="BB274" s="579"/>
      <c r="BC274" s="580"/>
      <c r="BD274" s="581"/>
      <c r="BE274" s="581"/>
      <c r="BF274" s="573"/>
      <c r="BG274" s="567"/>
      <c r="BH274" s="582"/>
      <c r="BI274" s="583">
        <f t="shared" si="2"/>
        <v>1579450</v>
      </c>
      <c r="BJ274" s="584"/>
      <c r="BK274" s="577">
        <f>164475.91+16017.08+158401.48+25673.27</f>
        <v>364567.74</v>
      </c>
      <c r="BL274" s="585">
        <f>BK274</f>
        <v>364567.74</v>
      </c>
      <c r="BM274" s="586"/>
      <c r="BN274" s="599"/>
      <c r="BO274" s="567"/>
      <c r="BP274" s="567"/>
      <c r="BQ274" s="567"/>
      <c r="BR274" s="567"/>
      <c r="BS274" s="567"/>
      <c r="BT274" s="567"/>
      <c r="BU274" s="587"/>
      <c r="BV274" s="587"/>
      <c r="BW274" s="567"/>
      <c r="BX274" s="567"/>
      <c r="BY274" s="560"/>
      <c r="BZ274" s="588" t="s">
        <v>845</v>
      </c>
      <c r="CA274" s="559">
        <v>13836</v>
      </c>
      <c r="CB274" s="557" t="s">
        <v>764</v>
      </c>
      <c r="CC274" s="557">
        <v>707157</v>
      </c>
      <c r="CD274" s="557" t="s">
        <v>846</v>
      </c>
      <c r="CE274" s="629">
        <v>713079</v>
      </c>
    </row>
    <row r="275" spans="1:83" ht="60.75" thickBot="1" x14ac:dyDescent="0.3">
      <c r="A275" s="555">
        <v>58</v>
      </c>
      <c r="B275" s="556" t="s">
        <v>432</v>
      </c>
      <c r="C275" s="557" t="s">
        <v>475</v>
      </c>
      <c r="D275" s="557" t="s">
        <v>478</v>
      </c>
      <c r="E275" s="557" t="s">
        <v>482</v>
      </c>
      <c r="F275" s="558" t="s">
        <v>375</v>
      </c>
      <c r="G275" s="559">
        <v>13663</v>
      </c>
      <c r="H275" s="560"/>
      <c r="I275" s="630" t="s">
        <v>385</v>
      </c>
      <c r="J275" s="631">
        <v>45358</v>
      </c>
      <c r="K275" s="631">
        <v>45723</v>
      </c>
      <c r="L275" s="560"/>
      <c r="M275" s="625"/>
      <c r="N275" s="626"/>
      <c r="O275" s="632"/>
      <c r="P275" s="633"/>
      <c r="Q275" s="628" t="s">
        <v>385</v>
      </c>
      <c r="R275" s="562" t="s">
        <v>742</v>
      </c>
      <c r="S275" s="562" t="s">
        <v>743</v>
      </c>
      <c r="T275" s="564" t="s">
        <v>744</v>
      </c>
      <c r="U275" s="564" t="s">
        <v>728</v>
      </c>
      <c r="V275" s="567"/>
      <c r="W275" s="567"/>
      <c r="X275" s="568"/>
      <c r="Y275" s="561" t="s">
        <v>324</v>
      </c>
      <c r="Z275" s="569" t="s">
        <v>915</v>
      </c>
      <c r="AA275" s="570" t="s">
        <v>325</v>
      </c>
      <c r="AB275" s="571">
        <v>45474</v>
      </c>
      <c r="AC275" s="572">
        <v>13811</v>
      </c>
      <c r="AD275" s="571">
        <v>45474</v>
      </c>
      <c r="AE275" s="571">
        <v>45840</v>
      </c>
      <c r="AF275" s="570" t="s">
        <v>558</v>
      </c>
      <c r="AG275" s="569" t="s">
        <v>576</v>
      </c>
      <c r="AH275" s="567"/>
      <c r="AI275" s="573"/>
      <c r="AJ275" s="573"/>
      <c r="AK275" s="574">
        <v>2197680</v>
      </c>
      <c r="AL275" s="575"/>
      <c r="AM275" s="576"/>
      <c r="AN275" s="576"/>
      <c r="AO275" s="576"/>
      <c r="AP275" s="576"/>
      <c r="AQ275" s="576"/>
      <c r="AR275" s="576"/>
      <c r="AS275" s="567"/>
      <c r="AT275" s="567"/>
      <c r="AU275" s="576"/>
      <c r="AV275" s="576"/>
      <c r="AW275" s="577"/>
      <c r="AX275" s="578"/>
      <c r="AY275" s="567"/>
      <c r="AZ275" s="567"/>
      <c r="BA275" s="573"/>
      <c r="BB275" s="579"/>
      <c r="BC275" s="580"/>
      <c r="BD275" s="581"/>
      <c r="BE275" s="581"/>
      <c r="BF275" s="573"/>
      <c r="BG275" s="567"/>
      <c r="BH275" s="582"/>
      <c r="BI275" s="583">
        <f t="shared" si="2"/>
        <v>2197680</v>
      </c>
      <c r="BJ275" s="584"/>
      <c r="BK275" s="577">
        <f>177129.84+183140+183140+183140+181904.58+183140</f>
        <v>1091594.42</v>
      </c>
      <c r="BL275" s="585">
        <f t="shared" ref="BL275:BL276" si="4">BK275</f>
        <v>1091594.42</v>
      </c>
      <c r="BM275" s="586"/>
      <c r="BN275" s="567"/>
      <c r="BO275" s="567"/>
      <c r="BP275" s="567"/>
      <c r="BQ275" s="567"/>
      <c r="BR275" s="567"/>
      <c r="BS275" s="567"/>
      <c r="BT275" s="567"/>
      <c r="BU275" s="587"/>
      <c r="BV275" s="587"/>
      <c r="BW275" s="567"/>
      <c r="BX275" s="567"/>
      <c r="BY275" s="560"/>
      <c r="BZ275" s="588" t="s">
        <v>842</v>
      </c>
      <c r="CA275" s="559">
        <v>13824</v>
      </c>
      <c r="CB275" s="557" t="s">
        <v>775</v>
      </c>
      <c r="CC275" s="557" t="s">
        <v>868</v>
      </c>
      <c r="CD275" s="557" t="s">
        <v>797</v>
      </c>
      <c r="CE275" s="589">
        <v>713592</v>
      </c>
    </row>
    <row r="276" spans="1:83" ht="30.75" thickBot="1" x14ac:dyDescent="0.3">
      <c r="A276" s="555">
        <v>59</v>
      </c>
      <c r="B276" s="556" t="s">
        <v>433</v>
      </c>
      <c r="C276" s="557" t="s">
        <v>476</v>
      </c>
      <c r="D276" s="557" t="s">
        <v>478</v>
      </c>
      <c r="E276" s="557" t="s">
        <v>482</v>
      </c>
      <c r="F276" s="558" t="s">
        <v>376</v>
      </c>
      <c r="G276" s="559">
        <v>13492</v>
      </c>
      <c r="H276" s="560"/>
      <c r="I276" s="561" t="s">
        <v>554</v>
      </c>
      <c r="J276" s="562" t="s">
        <v>555</v>
      </c>
      <c r="K276" s="562" t="s">
        <v>556</v>
      </c>
      <c r="L276" s="560"/>
      <c r="M276" s="563"/>
      <c r="N276" s="564"/>
      <c r="O276" s="564"/>
      <c r="P276" s="565"/>
      <c r="Q276" s="628" t="s">
        <v>554</v>
      </c>
      <c r="R276" s="562" t="s">
        <v>555</v>
      </c>
      <c r="S276" s="562" t="s">
        <v>556</v>
      </c>
      <c r="T276" s="564" t="s">
        <v>745</v>
      </c>
      <c r="U276" s="626" t="s">
        <v>746</v>
      </c>
      <c r="V276" s="567"/>
      <c r="W276" s="567"/>
      <c r="X276" s="568"/>
      <c r="Y276" s="556" t="s">
        <v>326</v>
      </c>
      <c r="Z276" s="569" t="s">
        <v>327</v>
      </c>
      <c r="AA276" s="570" t="s">
        <v>328</v>
      </c>
      <c r="AB276" s="571">
        <v>45481</v>
      </c>
      <c r="AC276" s="572">
        <v>13813</v>
      </c>
      <c r="AD276" s="571">
        <v>45482</v>
      </c>
      <c r="AE276" s="571">
        <v>45657</v>
      </c>
      <c r="AF276" s="570" t="s">
        <v>557</v>
      </c>
      <c r="AG276" s="569" t="s">
        <v>577</v>
      </c>
      <c r="AH276" s="634"/>
      <c r="AI276" s="635"/>
      <c r="AJ276" s="635"/>
      <c r="AK276" s="574">
        <v>17510</v>
      </c>
      <c r="AL276" s="575"/>
      <c r="AM276" s="576"/>
      <c r="AN276" s="576"/>
      <c r="AO276" s="636"/>
      <c r="AP276" s="576"/>
      <c r="AQ276" s="600"/>
      <c r="AR276" s="576"/>
      <c r="AS276" s="634"/>
      <c r="AT276" s="634"/>
      <c r="AU276" s="576"/>
      <c r="AV276" s="576"/>
      <c r="AW276" s="637"/>
      <c r="AX276" s="638"/>
      <c r="AY276" s="634"/>
      <c r="AZ276" s="634"/>
      <c r="BA276" s="635"/>
      <c r="BB276" s="639"/>
      <c r="BC276" s="570"/>
      <c r="BD276" s="640"/>
      <c r="BE276" s="640"/>
      <c r="BF276" s="635"/>
      <c r="BG276" s="634"/>
      <c r="BH276" s="641"/>
      <c r="BI276" s="642">
        <f t="shared" si="2"/>
        <v>17510</v>
      </c>
      <c r="BJ276" s="643"/>
      <c r="BK276" s="637">
        <f>17510+8400</f>
        <v>25910</v>
      </c>
      <c r="BL276" s="585">
        <f t="shared" si="4"/>
        <v>25910</v>
      </c>
      <c r="BM276" s="644"/>
      <c r="BN276" s="580"/>
      <c r="BO276" s="580"/>
      <c r="BP276" s="580"/>
      <c r="BQ276" s="580"/>
      <c r="BR276" s="580"/>
      <c r="BS276" s="580"/>
      <c r="BT276" s="580"/>
      <c r="BU276" s="645"/>
      <c r="BV276" s="645"/>
      <c r="BW276" s="580"/>
      <c r="BX276" s="580"/>
      <c r="BY276" s="629"/>
      <c r="BZ276" s="588" t="s">
        <v>841</v>
      </c>
      <c r="CA276" s="559">
        <v>13815</v>
      </c>
      <c r="CB276" s="557" t="s">
        <v>792</v>
      </c>
      <c r="CC276" s="557">
        <v>713035</v>
      </c>
      <c r="CD276" s="557" t="s">
        <v>791</v>
      </c>
      <c r="CE276" s="589">
        <v>713034</v>
      </c>
    </row>
    <row r="277" spans="1:83" ht="60.75" thickBot="1" x14ac:dyDescent="0.3">
      <c r="A277" s="555">
        <v>60</v>
      </c>
      <c r="B277" s="556" t="s">
        <v>757</v>
      </c>
      <c r="C277" s="557" t="s">
        <v>767</v>
      </c>
      <c r="D277" s="557" t="s">
        <v>478</v>
      </c>
      <c r="E277" s="557" t="s">
        <v>482</v>
      </c>
      <c r="F277" s="558" t="s">
        <v>758</v>
      </c>
      <c r="G277" s="559">
        <v>13659</v>
      </c>
      <c r="H277" s="646">
        <v>13738</v>
      </c>
      <c r="I277" s="561" t="s">
        <v>386</v>
      </c>
      <c r="J277" s="562" t="s">
        <v>542</v>
      </c>
      <c r="K277" s="562" t="s">
        <v>543</v>
      </c>
      <c r="L277" s="646">
        <v>13744</v>
      </c>
      <c r="M277" s="563"/>
      <c r="N277" s="564"/>
      <c r="O277" s="564"/>
      <c r="P277" s="565"/>
      <c r="Q277" s="628"/>
      <c r="R277" s="562"/>
      <c r="S277" s="562"/>
      <c r="T277" s="564"/>
      <c r="U277" s="626"/>
      <c r="V277" s="647"/>
      <c r="W277" s="567"/>
      <c r="X277" s="568"/>
      <c r="Y277" s="556" t="s">
        <v>759</v>
      </c>
      <c r="Z277" s="569" t="s">
        <v>760</v>
      </c>
      <c r="AA277" s="570" t="s">
        <v>864</v>
      </c>
      <c r="AB277" s="571">
        <v>45387</v>
      </c>
      <c r="AC277" s="572">
        <v>13757</v>
      </c>
      <c r="AD277" s="571">
        <v>45387</v>
      </c>
      <c r="AE277" s="571">
        <v>45388</v>
      </c>
      <c r="AF277" s="570" t="s">
        <v>557</v>
      </c>
      <c r="AG277" s="569" t="s">
        <v>575</v>
      </c>
      <c r="AH277" s="634"/>
      <c r="AI277" s="635"/>
      <c r="AJ277" s="635"/>
      <c r="AK277" s="574">
        <v>115100</v>
      </c>
      <c r="AL277" s="575"/>
      <c r="AM277" s="576"/>
      <c r="AN277" s="576"/>
      <c r="AO277" s="636"/>
      <c r="AP277" s="576"/>
      <c r="AQ277" s="600"/>
      <c r="AR277" s="576"/>
      <c r="AS277" s="634"/>
      <c r="AT277" s="634"/>
      <c r="AU277" s="576"/>
      <c r="AV277" s="576"/>
      <c r="AW277" s="637"/>
      <c r="AX277" s="638"/>
      <c r="AY277" s="634"/>
      <c r="AZ277" s="634"/>
      <c r="BA277" s="635"/>
      <c r="BB277" s="639"/>
      <c r="BC277" s="648"/>
      <c r="BD277" s="640"/>
      <c r="BE277" s="640"/>
      <c r="BF277" s="635"/>
      <c r="BG277" s="634"/>
      <c r="BH277" s="641"/>
      <c r="BI277" s="642">
        <f t="shared" si="2"/>
        <v>115100</v>
      </c>
      <c r="BJ277" s="643"/>
      <c r="BK277" s="637">
        <f>115100</f>
        <v>115100</v>
      </c>
      <c r="BL277" s="585">
        <f t="shared" ref="BL277:BL283" si="5">BK277</f>
        <v>115100</v>
      </c>
      <c r="BM277" s="644"/>
      <c r="BN277" s="580"/>
      <c r="BO277" s="580"/>
      <c r="BP277" s="580"/>
      <c r="BQ277" s="580"/>
      <c r="BR277" s="580"/>
      <c r="BS277" s="580"/>
      <c r="BT277" s="580"/>
      <c r="BU277" s="645"/>
      <c r="BV277" s="645"/>
      <c r="BW277" s="580"/>
      <c r="BX277" s="580"/>
      <c r="BY277" s="629"/>
      <c r="BZ277" s="592" t="s">
        <v>761</v>
      </c>
      <c r="CA277" s="649">
        <v>13763</v>
      </c>
      <c r="CB277" s="624" t="s">
        <v>764</v>
      </c>
      <c r="CC277" s="624">
        <v>707157</v>
      </c>
      <c r="CD277" s="624" t="s">
        <v>765</v>
      </c>
      <c r="CE277" s="589">
        <v>705560</v>
      </c>
    </row>
    <row r="278" spans="1:83" ht="60.75" thickBot="1" x14ac:dyDescent="0.3">
      <c r="A278" s="555">
        <v>61</v>
      </c>
      <c r="B278" s="556" t="s">
        <v>766</v>
      </c>
      <c r="C278" s="557" t="s">
        <v>767</v>
      </c>
      <c r="D278" s="557" t="s">
        <v>478</v>
      </c>
      <c r="E278" s="557" t="s">
        <v>482</v>
      </c>
      <c r="F278" s="558" t="s">
        <v>758</v>
      </c>
      <c r="G278" s="559">
        <v>13659</v>
      </c>
      <c r="H278" s="646">
        <v>13738</v>
      </c>
      <c r="I278" s="561" t="s">
        <v>386</v>
      </c>
      <c r="J278" s="562" t="s">
        <v>542</v>
      </c>
      <c r="K278" s="562" t="s">
        <v>543</v>
      </c>
      <c r="L278" s="646">
        <v>13744</v>
      </c>
      <c r="M278" s="563"/>
      <c r="N278" s="564"/>
      <c r="O278" s="564"/>
      <c r="P278" s="565"/>
      <c r="Q278" s="628"/>
      <c r="R278" s="562"/>
      <c r="S278" s="562"/>
      <c r="T278" s="564"/>
      <c r="U278" s="626"/>
      <c r="V278" s="567"/>
      <c r="W278" s="567"/>
      <c r="X278" s="568"/>
      <c r="Y278" s="556" t="s">
        <v>768</v>
      </c>
      <c r="Z278" s="569" t="s">
        <v>769</v>
      </c>
      <c r="AA278" s="570" t="s">
        <v>865</v>
      </c>
      <c r="AB278" s="571">
        <v>45398</v>
      </c>
      <c r="AC278" s="572">
        <v>13757</v>
      </c>
      <c r="AD278" s="571">
        <v>45398</v>
      </c>
      <c r="AE278" s="571">
        <v>45764</v>
      </c>
      <c r="AF278" s="570" t="s">
        <v>557</v>
      </c>
      <c r="AG278" s="569" t="s">
        <v>575</v>
      </c>
      <c r="AH278" s="634"/>
      <c r="AI278" s="635"/>
      <c r="AJ278" s="635"/>
      <c r="AK278" s="574">
        <v>466503</v>
      </c>
      <c r="AL278" s="575"/>
      <c r="AM278" s="576"/>
      <c r="AN278" s="576"/>
      <c r="AO278" s="636"/>
      <c r="AP278" s="576"/>
      <c r="AQ278" s="600"/>
      <c r="AR278" s="576"/>
      <c r="AS278" s="634"/>
      <c r="AT278" s="634"/>
      <c r="AU278" s="576"/>
      <c r="AV278" s="576"/>
      <c r="AW278" s="637"/>
      <c r="AX278" s="638"/>
      <c r="AY278" s="634"/>
      <c r="AZ278" s="634"/>
      <c r="BA278" s="635"/>
      <c r="BB278" s="639"/>
      <c r="BC278" s="648"/>
      <c r="BD278" s="640"/>
      <c r="BE278" s="640"/>
      <c r="BF278" s="635"/>
      <c r="BG278" s="634"/>
      <c r="BH278" s="641"/>
      <c r="BI278" s="642">
        <f t="shared" si="2"/>
        <v>466503</v>
      </c>
      <c r="BJ278" s="643"/>
      <c r="BK278" s="637">
        <f>466503</f>
        <v>466503</v>
      </c>
      <c r="BL278" s="585">
        <f t="shared" si="5"/>
        <v>466503</v>
      </c>
      <c r="BM278" s="644"/>
      <c r="BN278" s="580"/>
      <c r="BO278" s="580"/>
      <c r="BP278" s="580"/>
      <c r="BQ278" s="580"/>
      <c r="BR278" s="580"/>
      <c r="BS278" s="580"/>
      <c r="BT278" s="580"/>
      <c r="BU278" s="645"/>
      <c r="BV278" s="645"/>
      <c r="BW278" s="580"/>
      <c r="BX278" s="580"/>
      <c r="BY278" s="629"/>
      <c r="BZ278" s="592" t="s">
        <v>770</v>
      </c>
      <c r="CA278" s="649">
        <v>13763</v>
      </c>
      <c r="CB278" s="624" t="s">
        <v>764</v>
      </c>
      <c r="CC278" s="624">
        <v>707157</v>
      </c>
      <c r="CD278" s="624" t="s">
        <v>765</v>
      </c>
      <c r="CE278" s="589">
        <v>705560</v>
      </c>
    </row>
    <row r="279" spans="1:83" ht="60.75" thickBot="1" x14ac:dyDescent="0.3">
      <c r="A279" s="555">
        <v>62</v>
      </c>
      <c r="B279" s="556" t="s">
        <v>771</v>
      </c>
      <c r="C279" s="557" t="s">
        <v>767</v>
      </c>
      <c r="D279" s="557" t="s">
        <v>478</v>
      </c>
      <c r="E279" s="557" t="s">
        <v>482</v>
      </c>
      <c r="F279" s="558" t="s">
        <v>758</v>
      </c>
      <c r="G279" s="559">
        <v>13659</v>
      </c>
      <c r="H279" s="646">
        <v>13738</v>
      </c>
      <c r="I279" s="561" t="s">
        <v>386</v>
      </c>
      <c r="J279" s="562" t="s">
        <v>542</v>
      </c>
      <c r="K279" s="562" t="s">
        <v>543</v>
      </c>
      <c r="L279" s="646">
        <v>13744</v>
      </c>
      <c r="M279" s="563"/>
      <c r="N279" s="564"/>
      <c r="O279" s="564"/>
      <c r="P279" s="565"/>
      <c r="Q279" s="628"/>
      <c r="R279" s="562"/>
      <c r="S279" s="562"/>
      <c r="T279" s="564"/>
      <c r="U279" s="626"/>
      <c r="V279" s="567"/>
      <c r="W279" s="567"/>
      <c r="X279" s="568"/>
      <c r="Y279" s="556" t="s">
        <v>772</v>
      </c>
      <c r="Z279" s="569" t="s">
        <v>773</v>
      </c>
      <c r="AA279" s="570" t="s">
        <v>866</v>
      </c>
      <c r="AB279" s="571">
        <v>45420</v>
      </c>
      <c r="AC279" s="572">
        <v>13775</v>
      </c>
      <c r="AD279" s="571">
        <v>45420</v>
      </c>
      <c r="AE279" s="571">
        <v>45786</v>
      </c>
      <c r="AF279" s="570" t="s">
        <v>557</v>
      </c>
      <c r="AG279" s="569" t="s">
        <v>575</v>
      </c>
      <c r="AH279" s="634"/>
      <c r="AI279" s="635"/>
      <c r="AJ279" s="635"/>
      <c r="AK279" s="574">
        <v>21755</v>
      </c>
      <c r="AL279" s="575"/>
      <c r="AM279" s="576"/>
      <c r="AN279" s="576"/>
      <c r="AO279" s="636"/>
      <c r="AP279" s="576"/>
      <c r="AQ279" s="600"/>
      <c r="AR279" s="576"/>
      <c r="AS279" s="634"/>
      <c r="AT279" s="634"/>
      <c r="AU279" s="576"/>
      <c r="AV279" s="576"/>
      <c r="AW279" s="637"/>
      <c r="AX279" s="638"/>
      <c r="AY279" s="634"/>
      <c r="AZ279" s="634"/>
      <c r="BA279" s="635"/>
      <c r="BB279" s="639"/>
      <c r="BC279" s="648"/>
      <c r="BD279" s="640"/>
      <c r="BE279" s="640"/>
      <c r="BF279" s="635"/>
      <c r="BG279" s="634"/>
      <c r="BH279" s="641"/>
      <c r="BI279" s="642">
        <f t="shared" si="2"/>
        <v>21755</v>
      </c>
      <c r="BJ279" s="643"/>
      <c r="BK279" s="637">
        <f>21755</f>
        <v>21755</v>
      </c>
      <c r="BL279" s="585">
        <f t="shared" si="5"/>
        <v>21755</v>
      </c>
      <c r="BM279" s="644"/>
      <c r="BN279" s="580"/>
      <c r="BO279" s="580"/>
      <c r="BP279" s="580"/>
      <c r="BQ279" s="580"/>
      <c r="BR279" s="580"/>
      <c r="BS279" s="580"/>
      <c r="BT279" s="580"/>
      <c r="BU279" s="645"/>
      <c r="BV279" s="645"/>
      <c r="BW279" s="580"/>
      <c r="BX279" s="580"/>
      <c r="BY279" s="629"/>
      <c r="BZ279" s="592" t="s">
        <v>836</v>
      </c>
      <c r="CA279" s="649">
        <v>13782</v>
      </c>
      <c r="CB279" s="624" t="s">
        <v>764</v>
      </c>
      <c r="CC279" s="624">
        <v>707157</v>
      </c>
      <c r="CD279" s="624" t="s">
        <v>765</v>
      </c>
      <c r="CE279" s="589">
        <v>705560</v>
      </c>
    </row>
    <row r="280" spans="1:83" s="149" customFormat="1" ht="60.75" thickBot="1" x14ac:dyDescent="0.3">
      <c r="A280" s="555">
        <v>63</v>
      </c>
      <c r="B280" s="650" t="s">
        <v>852</v>
      </c>
      <c r="C280" s="557" t="s">
        <v>853</v>
      </c>
      <c r="D280" s="557" t="s">
        <v>478</v>
      </c>
      <c r="E280" s="557" t="s">
        <v>482</v>
      </c>
      <c r="F280" s="558" t="s">
        <v>854</v>
      </c>
      <c r="G280" s="651">
        <v>13630</v>
      </c>
      <c r="H280" s="652">
        <v>13653</v>
      </c>
      <c r="I280" s="650" t="s">
        <v>891</v>
      </c>
      <c r="J280" s="653">
        <v>45243</v>
      </c>
      <c r="K280" s="653">
        <v>45610</v>
      </c>
      <c r="L280" s="652">
        <v>13857</v>
      </c>
      <c r="M280" s="650"/>
      <c r="N280" s="634"/>
      <c r="O280" s="634"/>
      <c r="P280" s="654"/>
      <c r="Q280" s="655"/>
      <c r="R280" s="634"/>
      <c r="S280" s="634"/>
      <c r="T280" s="634"/>
      <c r="U280" s="634"/>
      <c r="V280" s="634"/>
      <c r="W280" s="634"/>
      <c r="X280" s="641"/>
      <c r="Y280" s="644" t="s">
        <v>855</v>
      </c>
      <c r="Z280" s="580" t="s">
        <v>856</v>
      </c>
      <c r="AA280" s="580" t="s">
        <v>857</v>
      </c>
      <c r="AB280" s="600">
        <v>45415</v>
      </c>
      <c r="AC280" s="651">
        <v>13773</v>
      </c>
      <c r="AD280" s="653">
        <v>45415</v>
      </c>
      <c r="AE280" s="653">
        <v>45781</v>
      </c>
      <c r="AF280" s="634" t="s">
        <v>557</v>
      </c>
      <c r="AG280" s="634" t="s">
        <v>858</v>
      </c>
      <c r="AH280" s="634"/>
      <c r="AI280" s="635"/>
      <c r="AJ280" s="635"/>
      <c r="AK280" s="574">
        <v>13473.6</v>
      </c>
      <c r="AL280" s="655"/>
      <c r="AM280" s="634"/>
      <c r="AN280" s="634"/>
      <c r="AO280" s="634"/>
      <c r="AP280" s="634"/>
      <c r="AQ280" s="634"/>
      <c r="AR280" s="634"/>
      <c r="AS280" s="634"/>
      <c r="AT280" s="634"/>
      <c r="AU280" s="634"/>
      <c r="AV280" s="634"/>
      <c r="AW280" s="635"/>
      <c r="AX280" s="635"/>
      <c r="AY280" s="634"/>
      <c r="AZ280" s="634"/>
      <c r="BA280" s="635"/>
      <c r="BB280" s="639"/>
      <c r="BC280" s="655"/>
      <c r="BD280" s="634"/>
      <c r="BE280" s="635"/>
      <c r="BF280" s="635"/>
      <c r="BG280" s="634"/>
      <c r="BH280" s="641"/>
      <c r="BI280" s="642">
        <v>13473.6</v>
      </c>
      <c r="BJ280" s="656"/>
      <c r="BK280" s="657">
        <f>13473.6</f>
        <v>13473.6</v>
      </c>
      <c r="BL280" s="585">
        <f t="shared" si="5"/>
        <v>13473.6</v>
      </c>
      <c r="BM280" s="644"/>
      <c r="BN280" s="580"/>
      <c r="BO280" s="580"/>
      <c r="BP280" s="580"/>
      <c r="BQ280" s="580"/>
      <c r="BR280" s="580"/>
      <c r="BS280" s="580"/>
      <c r="BT280" s="580"/>
      <c r="BU280" s="645"/>
      <c r="BV280" s="645"/>
      <c r="BW280" s="580"/>
      <c r="BX280" s="580"/>
      <c r="BY280" s="629"/>
      <c r="BZ280" s="644" t="s">
        <v>859</v>
      </c>
      <c r="CA280" s="636">
        <v>13785</v>
      </c>
      <c r="CB280" s="624" t="s">
        <v>764</v>
      </c>
      <c r="CC280" s="580">
        <v>707157</v>
      </c>
      <c r="CD280" s="557" t="s">
        <v>809</v>
      </c>
      <c r="CE280" s="629">
        <v>702158</v>
      </c>
    </row>
    <row r="281" spans="1:83" s="149" customFormat="1" ht="60.75" thickBot="1" x14ac:dyDescent="0.3">
      <c r="A281" s="555">
        <v>64</v>
      </c>
      <c r="B281" s="650" t="s">
        <v>860</v>
      </c>
      <c r="C281" s="557" t="s">
        <v>861</v>
      </c>
      <c r="D281" s="557" t="s">
        <v>481</v>
      </c>
      <c r="E281" s="557" t="s">
        <v>482</v>
      </c>
      <c r="F281" s="558" t="s">
        <v>862</v>
      </c>
      <c r="G281" s="651">
        <v>13450</v>
      </c>
      <c r="H281" s="652">
        <v>13517</v>
      </c>
      <c r="I281" s="650"/>
      <c r="J281" s="634"/>
      <c r="K281" s="634"/>
      <c r="L281" s="654"/>
      <c r="M281" s="650"/>
      <c r="N281" s="634"/>
      <c r="O281" s="634"/>
      <c r="P281" s="654"/>
      <c r="Q281" s="655"/>
      <c r="R281" s="634"/>
      <c r="S281" s="634"/>
      <c r="T281" s="634"/>
      <c r="U281" s="634"/>
      <c r="V281" s="634"/>
      <c r="W281" s="634"/>
      <c r="X281" s="641"/>
      <c r="Y281" s="644" t="s">
        <v>863</v>
      </c>
      <c r="Z281" s="569" t="s">
        <v>239</v>
      </c>
      <c r="AA281" s="570" t="s">
        <v>240</v>
      </c>
      <c r="AB281" s="600">
        <v>45393</v>
      </c>
      <c r="AC281" s="651">
        <v>13755</v>
      </c>
      <c r="AD281" s="653">
        <v>45758</v>
      </c>
      <c r="AE281" s="653">
        <v>45759</v>
      </c>
      <c r="AF281" s="634" t="s">
        <v>557</v>
      </c>
      <c r="AG281" s="634" t="s">
        <v>575</v>
      </c>
      <c r="AH281" s="634"/>
      <c r="AI281" s="635"/>
      <c r="AJ281" s="635"/>
      <c r="AK281" s="574">
        <v>475000</v>
      </c>
      <c r="AL281" s="655"/>
      <c r="AM281" s="634"/>
      <c r="AN281" s="634"/>
      <c r="AO281" s="634"/>
      <c r="AP281" s="634"/>
      <c r="AQ281" s="634"/>
      <c r="AR281" s="634"/>
      <c r="AS281" s="634"/>
      <c r="AT281" s="634"/>
      <c r="AU281" s="634"/>
      <c r="AV281" s="634"/>
      <c r="AW281" s="635"/>
      <c r="AX281" s="635"/>
      <c r="AY281" s="634"/>
      <c r="AZ281" s="634"/>
      <c r="BA281" s="635"/>
      <c r="BB281" s="639"/>
      <c r="BC281" s="655"/>
      <c r="BD281" s="634"/>
      <c r="BE281" s="635"/>
      <c r="BF281" s="635"/>
      <c r="BG281" s="634"/>
      <c r="BH281" s="641"/>
      <c r="BI281" s="642">
        <f t="shared" ref="BI281:BI289" si="6">AK281</f>
        <v>475000</v>
      </c>
      <c r="BJ281" s="656"/>
      <c r="BK281" s="657">
        <f>39006.53+1377+2256.75+3624.27</f>
        <v>46264.549999999996</v>
      </c>
      <c r="BL281" s="585">
        <f>BK281</f>
        <v>46264.549999999996</v>
      </c>
      <c r="BM281" s="658"/>
      <c r="BN281" s="580"/>
      <c r="BO281" s="580"/>
      <c r="BP281" s="580"/>
      <c r="BQ281" s="580"/>
      <c r="BR281" s="580"/>
      <c r="BS281" s="580"/>
      <c r="BT281" s="580"/>
      <c r="BU281" s="645"/>
      <c r="BV281" s="645"/>
      <c r="BW281" s="580"/>
      <c r="BX281" s="580"/>
      <c r="BY281" s="629"/>
      <c r="BZ281" s="644" t="s">
        <v>384</v>
      </c>
      <c r="CA281" s="636">
        <v>13758</v>
      </c>
      <c r="CB281" s="624" t="s">
        <v>807</v>
      </c>
      <c r="CC281" s="580">
        <v>713093</v>
      </c>
      <c r="CD281" s="557" t="s">
        <v>872</v>
      </c>
      <c r="CE281" s="629">
        <v>713073</v>
      </c>
    </row>
    <row r="282" spans="1:83" s="149" customFormat="1" ht="75.75" thickBot="1" x14ac:dyDescent="0.3">
      <c r="A282" s="555">
        <v>65</v>
      </c>
      <c r="B282" s="650" t="s">
        <v>897</v>
      </c>
      <c r="C282" s="557" t="s">
        <v>898</v>
      </c>
      <c r="D282" s="557" t="s">
        <v>477</v>
      </c>
      <c r="E282" s="557" t="s">
        <v>482</v>
      </c>
      <c r="F282" s="558" t="s">
        <v>902</v>
      </c>
      <c r="G282" s="651">
        <v>13669</v>
      </c>
      <c r="H282" s="654"/>
      <c r="I282" s="650" t="s">
        <v>395</v>
      </c>
      <c r="J282" s="653">
        <v>45316</v>
      </c>
      <c r="K282" s="653">
        <v>45681</v>
      </c>
      <c r="L282" s="652">
        <v>13701</v>
      </c>
      <c r="M282" s="650"/>
      <c r="N282" s="634"/>
      <c r="O282" s="634"/>
      <c r="P282" s="654"/>
      <c r="Q282" s="655" t="s">
        <v>395</v>
      </c>
      <c r="R282" s="653">
        <v>45316</v>
      </c>
      <c r="S282" s="653">
        <v>45681</v>
      </c>
      <c r="T282" s="651">
        <v>13701</v>
      </c>
      <c r="U282" s="634" t="s">
        <v>903</v>
      </c>
      <c r="V282" s="651">
        <v>13869</v>
      </c>
      <c r="W282" s="634" t="s">
        <v>902</v>
      </c>
      <c r="X282" s="641">
        <v>160740</v>
      </c>
      <c r="Y282" s="644" t="s">
        <v>899</v>
      </c>
      <c r="Z282" s="580" t="s">
        <v>191</v>
      </c>
      <c r="AA282" s="580" t="s">
        <v>192</v>
      </c>
      <c r="AB282" s="600">
        <v>45562</v>
      </c>
      <c r="AC282" s="651">
        <v>13878</v>
      </c>
      <c r="AD282" s="653">
        <v>45562</v>
      </c>
      <c r="AE282" s="653">
        <v>45927</v>
      </c>
      <c r="AF282" s="634" t="s">
        <v>557</v>
      </c>
      <c r="AG282" s="634" t="s">
        <v>565</v>
      </c>
      <c r="AH282" s="634"/>
      <c r="AI282" s="635"/>
      <c r="AJ282" s="635"/>
      <c r="AK282" s="574">
        <v>160740</v>
      </c>
      <c r="AL282" s="655"/>
      <c r="AM282" s="634"/>
      <c r="AN282" s="634"/>
      <c r="AO282" s="634"/>
      <c r="AP282" s="634"/>
      <c r="AQ282" s="634"/>
      <c r="AR282" s="634"/>
      <c r="AS282" s="634"/>
      <c r="AT282" s="634"/>
      <c r="AU282" s="634"/>
      <c r="AV282" s="634"/>
      <c r="AW282" s="635"/>
      <c r="AX282" s="635"/>
      <c r="AY282" s="634"/>
      <c r="AZ282" s="634"/>
      <c r="BA282" s="635"/>
      <c r="BB282" s="639"/>
      <c r="BC282" s="655"/>
      <c r="BD282" s="634"/>
      <c r="BE282" s="635"/>
      <c r="BF282" s="635"/>
      <c r="BG282" s="634"/>
      <c r="BH282" s="641"/>
      <c r="BI282" s="642">
        <f t="shared" si="6"/>
        <v>160740</v>
      </c>
      <c r="BJ282" s="656"/>
      <c r="BK282" s="657">
        <f>8324+8324+8324</f>
        <v>24972</v>
      </c>
      <c r="BL282" s="585">
        <f>BK282</f>
        <v>24972</v>
      </c>
      <c r="BM282" s="658"/>
      <c r="BN282" s="580"/>
      <c r="BO282" s="580"/>
      <c r="BP282" s="580"/>
      <c r="BQ282" s="580"/>
      <c r="BR282" s="580"/>
      <c r="BS282" s="580"/>
      <c r="BT282" s="580"/>
      <c r="BU282" s="645"/>
      <c r="BV282" s="645"/>
      <c r="BW282" s="580"/>
      <c r="BX282" s="580"/>
      <c r="BY282" s="629"/>
      <c r="BZ282" s="659" t="s">
        <v>900</v>
      </c>
      <c r="CA282" s="660">
        <v>13884</v>
      </c>
      <c r="CB282" s="661" t="s">
        <v>901</v>
      </c>
      <c r="CC282" s="542">
        <v>713079</v>
      </c>
      <c r="CD282" s="518" t="s">
        <v>830</v>
      </c>
      <c r="CE282" s="662">
        <v>713076</v>
      </c>
    </row>
    <row r="283" spans="1:83" ht="30.75" thickBot="1" x14ac:dyDescent="0.3">
      <c r="A283" s="555">
        <v>66</v>
      </c>
      <c r="B283" s="663" t="s">
        <v>916</v>
      </c>
      <c r="C283" s="557" t="s">
        <v>917</v>
      </c>
      <c r="D283" s="557" t="s">
        <v>477</v>
      </c>
      <c r="E283" s="557" t="s">
        <v>482</v>
      </c>
      <c r="F283" s="664" t="s">
        <v>918</v>
      </c>
      <c r="G283" s="665">
        <v>13654</v>
      </c>
      <c r="H283" s="666">
        <v>13699</v>
      </c>
      <c r="I283" s="663" t="s">
        <v>392</v>
      </c>
      <c r="J283" s="667">
        <v>45372</v>
      </c>
      <c r="K283" s="667">
        <v>45736</v>
      </c>
      <c r="L283" s="666">
        <v>13708</v>
      </c>
      <c r="M283" s="663"/>
      <c r="N283" s="668"/>
      <c r="O283" s="668"/>
      <c r="P283" s="669"/>
      <c r="Q283" s="670" t="s">
        <v>392</v>
      </c>
      <c r="R283" s="667">
        <v>45372</v>
      </c>
      <c r="S283" s="667">
        <v>45736</v>
      </c>
      <c r="T283" s="665">
        <v>13708</v>
      </c>
      <c r="U283" s="668" t="s">
        <v>919</v>
      </c>
      <c r="V283" s="665">
        <v>13880</v>
      </c>
      <c r="W283" s="668" t="s">
        <v>918</v>
      </c>
      <c r="X283" s="671">
        <v>17400</v>
      </c>
      <c r="Y283" s="644" t="s">
        <v>920</v>
      </c>
      <c r="Z283" s="580" t="s">
        <v>921</v>
      </c>
      <c r="AA283" s="580" t="s">
        <v>922</v>
      </c>
      <c r="AB283" s="600">
        <v>45569</v>
      </c>
      <c r="AC283" s="651">
        <v>13880</v>
      </c>
      <c r="AD283" s="653">
        <v>45569</v>
      </c>
      <c r="AE283" s="653">
        <v>45934</v>
      </c>
      <c r="AF283" s="634" t="s">
        <v>557</v>
      </c>
      <c r="AG283" s="634" t="s">
        <v>575</v>
      </c>
      <c r="AH283" s="634"/>
      <c r="AI283" s="635"/>
      <c r="AJ283" s="635"/>
      <c r="AK283" s="574">
        <v>17400</v>
      </c>
      <c r="AL283" s="655"/>
      <c r="AM283" s="634"/>
      <c r="AN283" s="634"/>
      <c r="AO283" s="634"/>
      <c r="AP283" s="634"/>
      <c r="AQ283" s="634"/>
      <c r="AR283" s="634"/>
      <c r="AS283" s="634"/>
      <c r="AT283" s="634"/>
      <c r="AU283" s="634"/>
      <c r="AV283" s="634"/>
      <c r="AW283" s="635"/>
      <c r="AX283" s="635"/>
      <c r="AY283" s="634"/>
      <c r="AZ283" s="634"/>
      <c r="BA283" s="635"/>
      <c r="BB283" s="639"/>
      <c r="BC283" s="655"/>
      <c r="BD283" s="634"/>
      <c r="BE283" s="635"/>
      <c r="BF283" s="635"/>
      <c r="BG283" s="634"/>
      <c r="BH283" s="641"/>
      <c r="BI283" s="642">
        <f t="shared" si="6"/>
        <v>17400</v>
      </c>
      <c r="BJ283" s="656"/>
      <c r="BK283" s="657">
        <f>1071.84+2108.88+3619.2</f>
        <v>6799.92</v>
      </c>
      <c r="BL283" s="585">
        <f t="shared" si="5"/>
        <v>6799.92</v>
      </c>
      <c r="BM283" s="658"/>
      <c r="BN283" s="580"/>
      <c r="BO283" s="580"/>
      <c r="BP283" s="580"/>
      <c r="BQ283" s="580"/>
      <c r="BR283" s="580"/>
      <c r="BS283" s="580"/>
      <c r="BT283" s="580"/>
      <c r="BU283" s="645"/>
      <c r="BV283" s="645"/>
      <c r="BW283" s="580"/>
      <c r="BX283" s="580"/>
      <c r="BY283" s="629"/>
      <c r="BZ283" s="644" t="s">
        <v>931</v>
      </c>
      <c r="CA283" s="636">
        <v>13886</v>
      </c>
      <c r="CB283" s="557" t="s">
        <v>792</v>
      </c>
      <c r="CC283" s="672">
        <v>713035</v>
      </c>
      <c r="CD283" s="557" t="s">
        <v>807</v>
      </c>
      <c r="CE283" s="673">
        <v>713093</v>
      </c>
    </row>
    <row r="284" spans="1:83" ht="30.75" thickBot="1" x14ac:dyDescent="0.3">
      <c r="A284" s="555">
        <v>67</v>
      </c>
      <c r="B284" s="650" t="s">
        <v>923</v>
      </c>
      <c r="C284" s="557" t="s">
        <v>924</v>
      </c>
      <c r="D284" s="557" t="s">
        <v>477</v>
      </c>
      <c r="E284" s="557" t="s">
        <v>482</v>
      </c>
      <c r="F284" s="674" t="s">
        <v>925</v>
      </c>
      <c r="G284" s="651">
        <v>13634</v>
      </c>
      <c r="H284" s="652">
        <v>13696</v>
      </c>
      <c r="I284" s="650" t="s">
        <v>926</v>
      </c>
      <c r="J284" s="653">
        <v>45480</v>
      </c>
      <c r="K284" s="653">
        <v>45479</v>
      </c>
      <c r="L284" s="652">
        <v>13696</v>
      </c>
      <c r="M284" s="650"/>
      <c r="N284" s="634"/>
      <c r="O284" s="634"/>
      <c r="P284" s="654"/>
      <c r="Q284" s="650" t="s">
        <v>927</v>
      </c>
      <c r="R284" s="653">
        <v>45480</v>
      </c>
      <c r="S284" s="653">
        <v>45479</v>
      </c>
      <c r="T284" s="651">
        <v>13696</v>
      </c>
      <c r="U284" s="634" t="s">
        <v>928</v>
      </c>
      <c r="V284" s="651">
        <v>13869</v>
      </c>
      <c r="W284" s="634" t="s">
        <v>925</v>
      </c>
      <c r="X284" s="641">
        <v>1516</v>
      </c>
      <c r="Y284" s="644" t="s">
        <v>929</v>
      </c>
      <c r="Z284" s="580" t="s">
        <v>263</v>
      </c>
      <c r="AA284" s="580" t="s">
        <v>264</v>
      </c>
      <c r="AB284" s="600">
        <v>45555</v>
      </c>
      <c r="AC284" s="651">
        <v>13869</v>
      </c>
      <c r="AD284" s="653">
        <v>45555</v>
      </c>
      <c r="AE284" s="653">
        <v>45920</v>
      </c>
      <c r="AF284" s="634" t="s">
        <v>557</v>
      </c>
      <c r="AG284" s="634" t="s">
        <v>565</v>
      </c>
      <c r="AH284" s="634"/>
      <c r="AI284" s="635"/>
      <c r="AJ284" s="635"/>
      <c r="AK284" s="574">
        <v>1516</v>
      </c>
      <c r="AL284" s="655"/>
      <c r="AM284" s="634"/>
      <c r="AN284" s="634"/>
      <c r="AO284" s="634"/>
      <c r="AP284" s="634"/>
      <c r="AQ284" s="634"/>
      <c r="AR284" s="634"/>
      <c r="AS284" s="634"/>
      <c r="AT284" s="634"/>
      <c r="AU284" s="634"/>
      <c r="AV284" s="634"/>
      <c r="AW284" s="635"/>
      <c r="AX284" s="635"/>
      <c r="AY284" s="634"/>
      <c r="AZ284" s="634"/>
      <c r="BA284" s="635"/>
      <c r="BB284" s="639"/>
      <c r="BC284" s="655"/>
      <c r="BD284" s="634"/>
      <c r="BE284" s="635"/>
      <c r="BF284" s="635"/>
      <c r="BG284" s="634"/>
      <c r="BH284" s="641"/>
      <c r="BI284" s="642">
        <f t="shared" si="6"/>
        <v>1516</v>
      </c>
      <c r="BJ284" s="656"/>
      <c r="BK284" s="657">
        <f>1137</f>
        <v>1137</v>
      </c>
      <c r="BL284" s="585">
        <f t="shared" ref="BL284:BL289" si="7">BK284</f>
        <v>1137</v>
      </c>
      <c r="BM284" s="658"/>
      <c r="BN284" s="657"/>
      <c r="BO284" s="580"/>
      <c r="BP284" s="580"/>
      <c r="BQ284" s="580"/>
      <c r="BR284" s="580"/>
      <c r="BS284" s="580"/>
      <c r="BT284" s="580"/>
      <c r="BU284" s="645"/>
      <c r="BV284" s="645"/>
      <c r="BW284" s="580"/>
      <c r="BX284" s="580"/>
      <c r="BY284" s="629"/>
      <c r="BZ284" s="675" t="s">
        <v>930</v>
      </c>
      <c r="CA284" s="676">
        <v>13874</v>
      </c>
      <c r="CB284" s="677" t="s">
        <v>791</v>
      </c>
      <c r="CC284" s="677">
        <v>713034</v>
      </c>
      <c r="CD284" s="677" t="s">
        <v>792</v>
      </c>
      <c r="CE284" s="678">
        <v>713035</v>
      </c>
    </row>
    <row r="285" spans="1:83" ht="30.75" thickBot="1" x14ac:dyDescent="0.3">
      <c r="A285" s="555">
        <v>68</v>
      </c>
      <c r="B285" s="650" t="s">
        <v>932</v>
      </c>
      <c r="C285" s="557" t="s">
        <v>933</v>
      </c>
      <c r="D285" s="557" t="s">
        <v>477</v>
      </c>
      <c r="E285" s="557" t="s">
        <v>482</v>
      </c>
      <c r="F285" s="674" t="s">
        <v>934</v>
      </c>
      <c r="G285" s="651">
        <v>13790</v>
      </c>
      <c r="H285" s="652">
        <v>13855</v>
      </c>
      <c r="I285" s="650" t="s">
        <v>935</v>
      </c>
      <c r="J285" s="653">
        <v>45544</v>
      </c>
      <c r="K285" s="653">
        <v>45908</v>
      </c>
      <c r="L285" s="652">
        <v>13858</v>
      </c>
      <c r="M285" s="650"/>
      <c r="N285" s="634"/>
      <c r="O285" s="634"/>
      <c r="P285" s="654"/>
      <c r="Q285" s="650" t="s">
        <v>935</v>
      </c>
      <c r="R285" s="653">
        <v>45544</v>
      </c>
      <c r="S285" s="653">
        <v>45908</v>
      </c>
      <c r="T285" s="652">
        <v>13858</v>
      </c>
      <c r="U285" s="634" t="s">
        <v>936</v>
      </c>
      <c r="V285" s="651">
        <v>13889</v>
      </c>
      <c r="W285" s="634" t="s">
        <v>934</v>
      </c>
      <c r="X285" s="641">
        <v>1037436</v>
      </c>
      <c r="Y285" s="644" t="s">
        <v>937</v>
      </c>
      <c r="Z285" s="580" t="s">
        <v>938</v>
      </c>
      <c r="AA285" s="580" t="s">
        <v>213</v>
      </c>
      <c r="AB285" s="600">
        <v>45582</v>
      </c>
      <c r="AC285" s="651">
        <v>13890</v>
      </c>
      <c r="AD285" s="653">
        <v>45582</v>
      </c>
      <c r="AE285" s="653">
        <v>45947</v>
      </c>
      <c r="AF285" s="634" t="s">
        <v>939</v>
      </c>
      <c r="AG285" s="634" t="s">
        <v>565</v>
      </c>
      <c r="AH285" s="634"/>
      <c r="AI285" s="635"/>
      <c r="AJ285" s="635"/>
      <c r="AK285" s="574">
        <v>1037436</v>
      </c>
      <c r="AL285" s="655"/>
      <c r="AM285" s="634"/>
      <c r="AN285" s="634"/>
      <c r="AO285" s="634"/>
      <c r="AP285" s="634"/>
      <c r="AQ285" s="634"/>
      <c r="AR285" s="634"/>
      <c r="AS285" s="634"/>
      <c r="AT285" s="634"/>
      <c r="AU285" s="634"/>
      <c r="AV285" s="634"/>
      <c r="AW285" s="635"/>
      <c r="AX285" s="635"/>
      <c r="AY285" s="634"/>
      <c r="AZ285" s="634"/>
      <c r="BA285" s="635"/>
      <c r="BB285" s="639"/>
      <c r="BC285" s="655"/>
      <c r="BD285" s="634"/>
      <c r="BE285" s="635"/>
      <c r="BF285" s="635"/>
      <c r="BG285" s="634"/>
      <c r="BH285" s="641"/>
      <c r="BI285" s="642">
        <f t="shared" si="6"/>
        <v>1037436</v>
      </c>
      <c r="BJ285" s="656"/>
      <c r="BK285" s="657">
        <f>16703.5+33407+33407</f>
        <v>83517.5</v>
      </c>
      <c r="BL285" s="585">
        <f t="shared" si="7"/>
        <v>83517.5</v>
      </c>
      <c r="BM285" s="658"/>
      <c r="BN285" s="580"/>
      <c r="BO285" s="580"/>
      <c r="BP285" s="580"/>
      <c r="BQ285" s="580"/>
      <c r="BR285" s="580"/>
      <c r="BS285" s="580"/>
      <c r="BT285" s="580"/>
      <c r="BU285" s="645"/>
      <c r="BV285" s="645"/>
      <c r="BW285" s="580"/>
      <c r="BX285" s="580"/>
      <c r="BY285" s="629"/>
      <c r="BZ285" s="644" t="s">
        <v>940</v>
      </c>
      <c r="CA285" s="636">
        <v>13897</v>
      </c>
      <c r="CB285" s="624" t="s">
        <v>941</v>
      </c>
      <c r="CC285" s="580">
        <v>715908</v>
      </c>
      <c r="CD285" s="557" t="s">
        <v>830</v>
      </c>
      <c r="CE285" s="679">
        <v>713076</v>
      </c>
    </row>
    <row r="286" spans="1:83" ht="60.75" thickBot="1" x14ac:dyDescent="0.3">
      <c r="A286" s="555">
        <v>69</v>
      </c>
      <c r="B286" s="650" t="s">
        <v>942</v>
      </c>
      <c r="C286" s="557" t="s">
        <v>943</v>
      </c>
      <c r="D286" s="557" t="s">
        <v>481</v>
      </c>
      <c r="E286" s="557" t="s">
        <v>482</v>
      </c>
      <c r="F286" s="674" t="s">
        <v>944</v>
      </c>
      <c r="G286" s="651">
        <v>13681</v>
      </c>
      <c r="H286" s="652">
        <v>13866</v>
      </c>
      <c r="I286" s="650" t="s">
        <v>953</v>
      </c>
      <c r="J286" s="653">
        <v>45552</v>
      </c>
      <c r="K286" s="653">
        <v>45916</v>
      </c>
      <c r="L286" s="652">
        <v>13865</v>
      </c>
      <c r="M286" s="650"/>
      <c r="N286" s="634"/>
      <c r="O286" s="634"/>
      <c r="P286" s="654"/>
      <c r="Q286" s="655"/>
      <c r="R286" s="634"/>
      <c r="S286" s="634"/>
      <c r="T286" s="634"/>
      <c r="U286" s="634"/>
      <c r="V286" s="634"/>
      <c r="W286" s="634"/>
      <c r="X286" s="641"/>
      <c r="Y286" s="644" t="s">
        <v>945</v>
      </c>
      <c r="Z286" s="580" t="s">
        <v>946</v>
      </c>
      <c r="AA286" s="580" t="s">
        <v>947</v>
      </c>
      <c r="AB286" s="600">
        <v>45569</v>
      </c>
      <c r="AC286" s="651">
        <v>13877</v>
      </c>
      <c r="AD286" s="653">
        <v>45569</v>
      </c>
      <c r="AE286" s="653">
        <v>45934</v>
      </c>
      <c r="AF286" s="634" t="s">
        <v>939</v>
      </c>
      <c r="AG286" s="634" t="s">
        <v>565</v>
      </c>
      <c r="AH286" s="634"/>
      <c r="AI286" s="635"/>
      <c r="AJ286" s="635"/>
      <c r="AK286" s="574">
        <v>304000.08</v>
      </c>
      <c r="AL286" s="655"/>
      <c r="AM286" s="634"/>
      <c r="AN286" s="634"/>
      <c r="AO286" s="634"/>
      <c r="AP286" s="634"/>
      <c r="AQ286" s="634"/>
      <c r="AR286" s="634"/>
      <c r="AS286" s="634"/>
      <c r="AT286" s="634"/>
      <c r="AU286" s="634"/>
      <c r="AV286" s="634"/>
      <c r="AW286" s="635"/>
      <c r="AX286" s="635"/>
      <c r="AY286" s="634"/>
      <c r="AZ286" s="634"/>
      <c r="BA286" s="635"/>
      <c r="BB286" s="639"/>
      <c r="BC286" s="655"/>
      <c r="BD286" s="634"/>
      <c r="BE286" s="635"/>
      <c r="BF286" s="635"/>
      <c r="BG286" s="634"/>
      <c r="BH286" s="641"/>
      <c r="BI286" s="642">
        <f t="shared" si="6"/>
        <v>304000.08</v>
      </c>
      <c r="BJ286" s="656"/>
      <c r="BK286" s="657">
        <f>20266.67+25333.34+25333.34</f>
        <v>70933.349999999991</v>
      </c>
      <c r="BL286" s="585">
        <f t="shared" si="7"/>
        <v>70933.349999999991</v>
      </c>
      <c r="BM286" s="658"/>
      <c r="BN286" s="580"/>
      <c r="BO286" s="580"/>
      <c r="BP286" s="580"/>
      <c r="BQ286" s="580"/>
      <c r="BR286" s="580"/>
      <c r="BS286" s="580"/>
      <c r="BT286" s="580"/>
      <c r="BU286" s="645"/>
      <c r="BV286" s="645"/>
      <c r="BW286" s="580"/>
      <c r="BX286" s="580"/>
      <c r="BY286" s="629"/>
      <c r="BZ286" s="644" t="s">
        <v>948</v>
      </c>
      <c r="CA286" s="636">
        <v>13891</v>
      </c>
      <c r="CB286" s="624" t="s">
        <v>949</v>
      </c>
      <c r="CC286" s="580">
        <v>707160</v>
      </c>
      <c r="CD286" s="557" t="s">
        <v>779</v>
      </c>
      <c r="CE286" s="629">
        <v>715019</v>
      </c>
    </row>
    <row r="287" spans="1:83" ht="30.75" thickBot="1" x14ac:dyDescent="0.3">
      <c r="A287" s="555">
        <v>70</v>
      </c>
      <c r="B287" s="650" t="s">
        <v>950</v>
      </c>
      <c r="C287" s="557" t="s">
        <v>951</v>
      </c>
      <c r="D287" s="557" t="s">
        <v>477</v>
      </c>
      <c r="E287" s="557" t="s">
        <v>482</v>
      </c>
      <c r="F287" s="674" t="s">
        <v>952</v>
      </c>
      <c r="G287" s="651">
        <v>13633</v>
      </c>
      <c r="H287" s="652">
        <v>13865</v>
      </c>
      <c r="I287" s="650" t="s">
        <v>954</v>
      </c>
      <c r="J287" s="653">
        <v>45238</v>
      </c>
      <c r="K287" s="653">
        <v>45603</v>
      </c>
      <c r="L287" s="652">
        <v>13653</v>
      </c>
      <c r="M287" s="650"/>
      <c r="N287" s="634"/>
      <c r="O287" s="634"/>
      <c r="P287" s="654"/>
      <c r="Q287" s="655" t="s">
        <v>954</v>
      </c>
      <c r="R287" s="634">
        <v>45238</v>
      </c>
      <c r="S287" s="634">
        <v>45603</v>
      </c>
      <c r="T287" s="634">
        <v>13653</v>
      </c>
      <c r="U287" s="634" t="s">
        <v>955</v>
      </c>
      <c r="V287" s="651">
        <v>13865</v>
      </c>
      <c r="W287" s="634" t="s">
        <v>952</v>
      </c>
      <c r="X287" s="641">
        <v>7762</v>
      </c>
      <c r="Y287" s="644" t="s">
        <v>956</v>
      </c>
      <c r="Z287" s="580" t="s">
        <v>957</v>
      </c>
      <c r="AA287" s="580" t="s">
        <v>283</v>
      </c>
      <c r="AB287" s="600">
        <v>45552</v>
      </c>
      <c r="AC287" s="651">
        <v>13865</v>
      </c>
      <c r="AD287" s="653">
        <v>45552</v>
      </c>
      <c r="AE287" s="653">
        <v>45917</v>
      </c>
      <c r="AF287" s="634" t="s">
        <v>557</v>
      </c>
      <c r="AG287" s="634" t="s">
        <v>575</v>
      </c>
      <c r="AH287" s="634"/>
      <c r="AI287" s="635"/>
      <c r="AJ287" s="635"/>
      <c r="AK287" s="574">
        <f>7762</f>
        <v>7762</v>
      </c>
      <c r="AL287" s="655"/>
      <c r="AM287" s="634"/>
      <c r="AN287" s="634"/>
      <c r="AO287" s="634"/>
      <c r="AP287" s="634"/>
      <c r="AQ287" s="634"/>
      <c r="AR287" s="634"/>
      <c r="AS287" s="634"/>
      <c r="AT287" s="634"/>
      <c r="AU287" s="634"/>
      <c r="AV287" s="634"/>
      <c r="AW287" s="635"/>
      <c r="AX287" s="635"/>
      <c r="AY287" s="634"/>
      <c r="AZ287" s="634"/>
      <c r="BA287" s="635"/>
      <c r="BB287" s="639"/>
      <c r="BC287" s="655"/>
      <c r="BD287" s="634"/>
      <c r="BE287" s="635"/>
      <c r="BF287" s="635"/>
      <c r="BG287" s="634"/>
      <c r="BH287" s="641"/>
      <c r="BI287" s="642">
        <f t="shared" si="6"/>
        <v>7762</v>
      </c>
      <c r="BJ287" s="656"/>
      <c r="BK287" s="657">
        <v>1862.88</v>
      </c>
      <c r="BL287" s="585">
        <f t="shared" si="7"/>
        <v>1862.88</v>
      </c>
      <c r="BM287" s="658"/>
      <c r="BN287" s="580"/>
      <c r="BO287" s="580"/>
      <c r="BP287" s="580"/>
      <c r="BQ287" s="580"/>
      <c r="BR287" s="580"/>
      <c r="BS287" s="580"/>
      <c r="BT287" s="580"/>
      <c r="BU287" s="645"/>
      <c r="BV287" s="645"/>
      <c r="BW287" s="580"/>
      <c r="BX287" s="580"/>
      <c r="BY287" s="629"/>
      <c r="BZ287" s="644" t="s">
        <v>958</v>
      </c>
      <c r="CA287" s="636">
        <v>13868</v>
      </c>
      <c r="CB287" s="677" t="s">
        <v>791</v>
      </c>
      <c r="CC287" s="677">
        <v>713034</v>
      </c>
      <c r="CD287" s="677" t="s">
        <v>792</v>
      </c>
      <c r="CE287" s="678">
        <v>713035</v>
      </c>
    </row>
    <row r="288" spans="1:83" ht="60.75" thickBot="1" x14ac:dyDescent="0.3">
      <c r="A288" s="555">
        <v>71</v>
      </c>
      <c r="B288" s="650" t="s">
        <v>959</v>
      </c>
      <c r="C288" s="557" t="s">
        <v>960</v>
      </c>
      <c r="D288" s="557" t="s">
        <v>481</v>
      </c>
      <c r="E288" s="557" t="s">
        <v>482</v>
      </c>
      <c r="F288" s="674" t="s">
        <v>961</v>
      </c>
      <c r="G288" s="651">
        <v>13425</v>
      </c>
      <c r="H288" s="652">
        <v>13440</v>
      </c>
      <c r="I288" s="650" t="s">
        <v>533</v>
      </c>
      <c r="J288" s="653">
        <v>44922</v>
      </c>
      <c r="K288" s="653">
        <v>45287</v>
      </c>
      <c r="L288" s="652">
        <v>13447</v>
      </c>
      <c r="M288" s="650"/>
      <c r="N288" s="634"/>
      <c r="O288" s="634"/>
      <c r="P288" s="654"/>
      <c r="Q288" s="655"/>
      <c r="R288" s="634"/>
      <c r="S288" s="634"/>
      <c r="T288" s="634"/>
      <c r="U288" s="634"/>
      <c r="V288" s="634"/>
      <c r="W288" s="634"/>
      <c r="X288" s="641"/>
      <c r="Y288" s="644" t="s">
        <v>962</v>
      </c>
      <c r="Z288" s="580" t="s">
        <v>963</v>
      </c>
      <c r="AA288" s="580" t="s">
        <v>964</v>
      </c>
      <c r="AB288" s="600">
        <v>45280</v>
      </c>
      <c r="AC288" s="651">
        <v>13680</v>
      </c>
      <c r="AD288" s="653">
        <v>45280</v>
      </c>
      <c r="AE288" s="653">
        <v>45646</v>
      </c>
      <c r="AF288" s="634" t="s">
        <v>965</v>
      </c>
      <c r="AG288" s="634" t="s">
        <v>575</v>
      </c>
      <c r="AH288" s="634"/>
      <c r="AI288" s="635"/>
      <c r="AJ288" s="635"/>
      <c r="AK288" s="574">
        <v>17499</v>
      </c>
      <c r="AL288" s="655"/>
      <c r="AM288" s="634"/>
      <c r="AN288" s="634"/>
      <c r="AO288" s="634"/>
      <c r="AP288" s="634"/>
      <c r="AQ288" s="634"/>
      <c r="AR288" s="634"/>
      <c r="AS288" s="634"/>
      <c r="AT288" s="634"/>
      <c r="AU288" s="634"/>
      <c r="AV288" s="634"/>
      <c r="AW288" s="635"/>
      <c r="AX288" s="635"/>
      <c r="AY288" s="634"/>
      <c r="AZ288" s="634"/>
      <c r="BA288" s="635"/>
      <c r="BB288" s="639"/>
      <c r="BC288" s="655"/>
      <c r="BD288" s="634"/>
      <c r="BE288" s="635"/>
      <c r="BF288" s="635"/>
      <c r="BG288" s="634"/>
      <c r="BH288" s="641"/>
      <c r="BI288" s="642">
        <f t="shared" si="6"/>
        <v>17499</v>
      </c>
      <c r="BJ288" s="656"/>
      <c r="BK288" s="657">
        <f>10499.4</f>
        <v>10499.4</v>
      </c>
      <c r="BL288" s="585">
        <f t="shared" si="7"/>
        <v>10499.4</v>
      </c>
      <c r="BM288" s="658"/>
      <c r="BN288" s="657"/>
      <c r="BO288" s="580"/>
      <c r="BP288" s="580"/>
      <c r="BQ288" s="580"/>
      <c r="BR288" s="580"/>
      <c r="BS288" s="580"/>
      <c r="BT288" s="580"/>
      <c r="BU288" s="645"/>
      <c r="BV288" s="645"/>
      <c r="BW288" s="580"/>
      <c r="BX288" s="580"/>
      <c r="BY288" s="629"/>
      <c r="BZ288" s="644" t="s">
        <v>410</v>
      </c>
      <c r="CA288" s="636">
        <v>13734</v>
      </c>
      <c r="CB288" s="677" t="s">
        <v>791</v>
      </c>
      <c r="CC288" s="677">
        <v>713034</v>
      </c>
      <c r="CD288" s="677" t="s">
        <v>792</v>
      </c>
      <c r="CE288" s="678">
        <v>713035</v>
      </c>
    </row>
    <row r="289" spans="1:90" ht="45.75" thickBot="1" x14ac:dyDescent="0.3">
      <c r="A289" s="555">
        <v>72</v>
      </c>
      <c r="B289" s="650" t="s">
        <v>958</v>
      </c>
      <c r="C289" s="557" t="s">
        <v>971</v>
      </c>
      <c r="D289" s="557" t="s">
        <v>480</v>
      </c>
      <c r="E289" s="557" t="s">
        <v>482</v>
      </c>
      <c r="F289" s="674" t="s">
        <v>972</v>
      </c>
      <c r="G289" s="651">
        <v>13816</v>
      </c>
      <c r="H289" s="654" t="s">
        <v>496</v>
      </c>
      <c r="I289" s="650" t="s">
        <v>496</v>
      </c>
      <c r="J289" s="634" t="s">
        <v>496</v>
      </c>
      <c r="K289" s="634" t="s">
        <v>496</v>
      </c>
      <c r="L289" s="654" t="s">
        <v>496</v>
      </c>
      <c r="M289" s="623" t="s">
        <v>747</v>
      </c>
      <c r="N289" s="621" t="s">
        <v>752</v>
      </c>
      <c r="O289" s="651">
        <v>13816</v>
      </c>
      <c r="P289" s="654" t="s">
        <v>496</v>
      </c>
      <c r="Q289" s="655" t="s">
        <v>496</v>
      </c>
      <c r="R289" s="634" t="s">
        <v>496</v>
      </c>
      <c r="S289" s="634" t="s">
        <v>496</v>
      </c>
      <c r="T289" s="634" t="s">
        <v>496</v>
      </c>
      <c r="U289" s="634" t="s">
        <v>496</v>
      </c>
      <c r="V289" s="634" t="s">
        <v>496</v>
      </c>
      <c r="W289" s="634" t="s">
        <v>496</v>
      </c>
      <c r="X289" s="641" t="s">
        <v>496</v>
      </c>
      <c r="Y289" s="644" t="s">
        <v>973</v>
      </c>
      <c r="Z289" s="569" t="s">
        <v>299</v>
      </c>
      <c r="AA289" s="570" t="s">
        <v>300</v>
      </c>
      <c r="AB289" s="600">
        <v>45483</v>
      </c>
      <c r="AC289" s="651">
        <v>13816</v>
      </c>
      <c r="AD289" s="653">
        <v>45483</v>
      </c>
      <c r="AE289" s="653">
        <v>45657</v>
      </c>
      <c r="AF289" s="634" t="s">
        <v>557</v>
      </c>
      <c r="AG289" s="634" t="s">
        <v>575</v>
      </c>
      <c r="AH289" s="634" t="s">
        <v>496</v>
      </c>
      <c r="AI289" s="635" t="s">
        <v>496</v>
      </c>
      <c r="AJ289" s="635" t="s">
        <v>496</v>
      </c>
      <c r="AK289" s="574">
        <v>20652.5</v>
      </c>
      <c r="AL289" s="655"/>
      <c r="AM289" s="634"/>
      <c r="AN289" s="634"/>
      <c r="AO289" s="634"/>
      <c r="AP289" s="634"/>
      <c r="AQ289" s="634"/>
      <c r="AR289" s="634"/>
      <c r="AS289" s="634"/>
      <c r="AT289" s="634"/>
      <c r="AU289" s="634"/>
      <c r="AV289" s="634"/>
      <c r="AW289" s="635"/>
      <c r="AX289" s="635"/>
      <c r="AY289" s="634"/>
      <c r="AZ289" s="634"/>
      <c r="BA289" s="635"/>
      <c r="BB289" s="639"/>
      <c r="BC289" s="655"/>
      <c r="BD289" s="634"/>
      <c r="BE289" s="635"/>
      <c r="BF289" s="635"/>
      <c r="BG289" s="634"/>
      <c r="BH289" s="641"/>
      <c r="BI289" s="642">
        <f t="shared" si="6"/>
        <v>20652.5</v>
      </c>
      <c r="BJ289" s="656"/>
      <c r="BK289" s="657">
        <f>18452.5+810</f>
        <v>19262.5</v>
      </c>
      <c r="BL289" s="585">
        <f t="shared" si="7"/>
        <v>19262.5</v>
      </c>
      <c r="BM289" s="658"/>
      <c r="BN289" s="657"/>
      <c r="BO289" s="580"/>
      <c r="BP289" s="580"/>
      <c r="BQ289" s="580"/>
      <c r="BR289" s="580"/>
      <c r="BS289" s="580"/>
      <c r="BT289" s="580"/>
      <c r="BU289" s="645"/>
      <c r="BV289" s="645"/>
      <c r="BW289" s="580"/>
      <c r="BX289" s="580"/>
      <c r="BY289" s="629"/>
      <c r="BZ289" s="644" t="s">
        <v>974</v>
      </c>
      <c r="CA289" s="636">
        <v>13821</v>
      </c>
      <c r="CB289" s="624" t="s">
        <v>775</v>
      </c>
      <c r="CC289" s="580" t="s">
        <v>868</v>
      </c>
      <c r="CD289" s="557" t="s">
        <v>785</v>
      </c>
      <c r="CE289" s="629">
        <v>713592</v>
      </c>
    </row>
    <row r="290" spans="1:90" ht="15.75" thickBot="1" x14ac:dyDescent="0.3">
      <c r="A290" s="680" t="s">
        <v>173</v>
      </c>
      <c r="B290" s="681"/>
      <c r="C290" s="681"/>
      <c r="D290" s="681"/>
      <c r="E290" s="681"/>
      <c r="F290" s="681"/>
      <c r="G290" s="681"/>
      <c r="H290" s="681"/>
      <c r="I290" s="681"/>
      <c r="J290" s="681"/>
      <c r="K290" s="681"/>
      <c r="L290" s="681"/>
      <c r="M290" s="681"/>
      <c r="N290" s="681"/>
      <c r="O290" s="681"/>
      <c r="P290" s="681"/>
      <c r="Q290" s="681"/>
      <c r="R290" s="681"/>
      <c r="S290" s="681"/>
      <c r="T290" s="681"/>
      <c r="U290" s="681"/>
      <c r="V290" s="681"/>
      <c r="W290" s="682"/>
      <c r="X290" s="683">
        <f>SUM(X21:X289)</f>
        <v>3647677.3200000003</v>
      </c>
      <c r="Y290" s="684"/>
      <c r="Z290" s="685"/>
      <c r="AA290" s="685"/>
      <c r="AB290" s="685"/>
      <c r="AC290" s="686"/>
      <c r="AD290" s="686"/>
      <c r="AE290" s="686"/>
      <c r="AF290" s="686"/>
      <c r="AG290" s="686"/>
      <c r="AH290" s="683">
        <f>SUM(AH21:AH289)</f>
        <v>0</v>
      </c>
      <c r="AI290" s="683">
        <f>SUM(AI21:AI289)</f>
        <v>0</v>
      </c>
      <c r="AJ290" s="683">
        <f>SUM(AJ21:AJ289)</f>
        <v>0</v>
      </c>
      <c r="AK290" s="683">
        <f>SUM(AK21:AK289)</f>
        <v>21885757.719999999</v>
      </c>
      <c r="AL290" s="687"/>
      <c r="AM290" s="687"/>
      <c r="AN290" s="687"/>
      <c r="AO290" s="687"/>
      <c r="AP290" s="687"/>
      <c r="AQ290" s="687"/>
      <c r="AR290" s="687"/>
      <c r="AS290" s="687"/>
      <c r="AT290" s="687"/>
      <c r="AU290" s="687"/>
      <c r="AV290" s="687"/>
      <c r="AW290" s="683">
        <f>SUM(AW21:AW289)</f>
        <v>1850388.5300000005</v>
      </c>
      <c r="AX290" s="683">
        <f>SUM(AX21:AX289)</f>
        <v>0</v>
      </c>
      <c r="AY290" s="687"/>
      <c r="AZ290" s="687"/>
      <c r="BA290" s="683">
        <f>SUM(BA21:BA289)</f>
        <v>0</v>
      </c>
      <c r="BB290" s="683">
        <f>SUM(BB21:BB289)</f>
        <v>0</v>
      </c>
      <c r="BC290" s="687"/>
      <c r="BD290" s="687"/>
      <c r="BE290" s="683">
        <f>SUM(BE21:BE289)</f>
        <v>0</v>
      </c>
      <c r="BF290" s="683">
        <f>SUM(BF21:BF289)</f>
        <v>0</v>
      </c>
      <c r="BG290" s="687"/>
      <c r="BH290" s="683">
        <f>SUM(BH21:BH289)</f>
        <v>0</v>
      </c>
      <c r="BI290" s="683">
        <f>SUM(BI21:BI289)</f>
        <v>23736146.25</v>
      </c>
      <c r="BJ290" s="683">
        <f>SUM(BJ21:BJ289)</f>
        <v>24960393.449999999</v>
      </c>
      <c r="BK290" s="683">
        <f>SUM(BK21:BK289)</f>
        <v>16006410.220000004</v>
      </c>
      <c r="BL290" s="683">
        <f>SUM(BL21:BL289)</f>
        <v>40966803.670000009</v>
      </c>
      <c r="BM290" s="134"/>
      <c r="BN290" s="143"/>
      <c r="BO290" s="143"/>
      <c r="BP290" s="143"/>
      <c r="BQ290" s="143"/>
      <c r="BR290" s="143"/>
      <c r="BS290" s="143"/>
      <c r="BT290" s="143"/>
      <c r="BU290" s="688">
        <f>SUM(BU21:BU289)</f>
        <v>0</v>
      </c>
      <c r="BV290" s="688">
        <f>SUM(BV21:BV289)</f>
        <v>0</v>
      </c>
      <c r="BW290" s="143"/>
      <c r="BX290" s="143"/>
      <c r="BY290" s="143"/>
      <c r="BZ290" s="689"/>
      <c r="CA290" s="689"/>
      <c r="CB290" s="689"/>
      <c r="CC290" s="689"/>
      <c r="CD290" s="689"/>
      <c r="CE290" s="690"/>
      <c r="CF290" s="70"/>
      <c r="CG290" s="70"/>
      <c r="CH290" s="70"/>
      <c r="CI290" s="70"/>
      <c r="CJ290" s="70"/>
      <c r="CK290" s="70"/>
      <c r="CL290" s="70"/>
    </row>
    <row r="291" spans="1:90" x14ac:dyDescent="0.25">
      <c r="A291" s="691"/>
      <c r="B291" s="691"/>
      <c r="C291" s="691"/>
      <c r="D291" s="691"/>
      <c r="E291" s="691"/>
      <c r="F291" s="3"/>
      <c r="G291" s="691"/>
      <c r="H291" s="691"/>
      <c r="I291" s="691"/>
      <c r="J291" s="691"/>
      <c r="K291" s="691"/>
      <c r="L291" s="691"/>
      <c r="M291" s="691"/>
      <c r="N291" s="691"/>
      <c r="O291" s="691"/>
      <c r="P291" s="691"/>
      <c r="Q291" s="691"/>
      <c r="R291" s="691"/>
      <c r="S291" s="691"/>
      <c r="T291" s="691"/>
      <c r="U291" s="691"/>
      <c r="V291" s="691"/>
      <c r="W291" s="691"/>
      <c r="X291" s="692"/>
    </row>
    <row r="292" spans="1:90" x14ac:dyDescent="0.25">
      <c r="A292" s="691" t="s">
        <v>175</v>
      </c>
      <c r="B292" s="695" t="s">
        <v>176</v>
      </c>
      <c r="C292" s="695"/>
      <c r="D292" s="695"/>
      <c r="E292" s="695"/>
      <c r="F292" s="695"/>
      <c r="G292" s="695"/>
      <c r="H292" s="695"/>
      <c r="I292" s="695"/>
      <c r="J292" s="695"/>
      <c r="K292" s="695"/>
      <c r="L292" s="695"/>
      <c r="M292" s="691"/>
      <c r="N292" s="691"/>
      <c r="O292" s="691"/>
      <c r="P292" s="691"/>
      <c r="Q292" s="691"/>
      <c r="R292" s="691"/>
      <c r="S292" s="691"/>
      <c r="T292" s="691"/>
      <c r="U292" s="691"/>
      <c r="V292" s="691"/>
      <c r="W292" s="691"/>
      <c r="X292" s="692"/>
    </row>
    <row r="293" spans="1:90" x14ac:dyDescent="0.25">
      <c r="A293" s="691"/>
      <c r="B293" s="691"/>
      <c r="C293" s="691"/>
      <c r="D293" s="691"/>
      <c r="E293" s="691"/>
      <c r="F293" s="3"/>
      <c r="G293" s="691"/>
      <c r="H293" s="691"/>
      <c r="I293" s="691"/>
      <c r="J293" s="691"/>
      <c r="K293" s="691"/>
      <c r="L293" s="691"/>
      <c r="M293" s="691"/>
      <c r="N293" s="691"/>
      <c r="O293" s="691"/>
      <c r="P293" s="691"/>
      <c r="Q293" s="691"/>
      <c r="R293" s="691"/>
      <c r="S293" s="691"/>
      <c r="T293" s="691"/>
      <c r="U293" s="691"/>
      <c r="V293" s="691"/>
      <c r="W293" s="691"/>
      <c r="X293" s="692"/>
      <c r="BK293" s="1"/>
    </row>
    <row r="294" spans="1:90" x14ac:dyDescent="0.25">
      <c r="A294" s="70" t="s">
        <v>867</v>
      </c>
      <c r="B294" s="70"/>
      <c r="C294" s="70"/>
      <c r="D294" s="70"/>
      <c r="E294" s="70"/>
      <c r="F294" s="71"/>
      <c r="G294" s="70"/>
      <c r="H294" s="70"/>
      <c r="I294" s="70"/>
      <c r="J294" s="70"/>
      <c r="K294" s="70"/>
      <c r="L294" s="70"/>
      <c r="M294" s="70"/>
      <c r="N294" s="70"/>
      <c r="O294" s="70"/>
      <c r="P294" s="70"/>
      <c r="Q294" s="70"/>
      <c r="R294" s="70"/>
      <c r="S294" s="70"/>
      <c r="T294" s="70"/>
      <c r="U294" s="70"/>
      <c r="V294" s="70"/>
      <c r="W294" s="70"/>
      <c r="X294" s="696"/>
      <c r="BZ294" s="694"/>
    </row>
    <row r="295" spans="1:90" x14ac:dyDescent="0.25">
      <c r="A295" s="71" t="s">
        <v>179</v>
      </c>
      <c r="B295" s="71"/>
      <c r="C295" s="71"/>
      <c r="D295" s="71"/>
      <c r="E295" s="70"/>
      <c r="F295" s="71"/>
      <c r="G295" s="70"/>
      <c r="H295" s="70"/>
      <c r="I295" s="70"/>
      <c r="J295" s="70"/>
      <c r="K295" s="70"/>
      <c r="L295" s="70"/>
      <c r="M295" s="70"/>
      <c r="N295" s="70"/>
      <c r="O295" s="70"/>
      <c r="P295" s="70"/>
      <c r="Q295" s="70"/>
      <c r="R295" s="70"/>
      <c r="S295" s="70"/>
      <c r="T295" s="70"/>
      <c r="U295" s="70"/>
      <c r="V295" s="70"/>
      <c r="W295" s="70"/>
      <c r="X295" s="72"/>
    </row>
    <row r="296" spans="1:90" x14ac:dyDescent="0.25">
      <c r="A296" s="70" t="s">
        <v>180</v>
      </c>
      <c r="B296" s="70"/>
      <c r="C296" s="70"/>
      <c r="D296" s="70"/>
      <c r="E296" s="70"/>
      <c r="F296" s="71"/>
      <c r="G296" s="70"/>
      <c r="H296" s="71"/>
      <c r="I296" s="71"/>
      <c r="J296" s="71"/>
      <c r="K296" s="71"/>
      <c r="L296" s="71"/>
      <c r="M296" s="71"/>
      <c r="N296" s="71"/>
      <c r="O296" s="71"/>
      <c r="P296" s="71"/>
      <c r="Q296" s="71"/>
      <c r="R296" s="71"/>
      <c r="S296" s="71"/>
      <c r="T296" s="71"/>
      <c r="U296" s="71"/>
      <c r="V296" s="71"/>
      <c r="W296" s="71"/>
      <c r="X296" s="77"/>
    </row>
    <row r="297" spans="1:90" x14ac:dyDescent="0.25">
      <c r="A297" s="697"/>
      <c r="B297" s="697"/>
      <c r="C297" s="697"/>
      <c r="D297" s="697"/>
      <c r="E297" s="697"/>
      <c r="G297" s="697"/>
      <c r="H297" s="697"/>
      <c r="I297" s="697"/>
      <c r="J297" s="697"/>
      <c r="K297" s="697"/>
      <c r="L297" s="697"/>
      <c r="M297" s="697"/>
      <c r="N297" s="697"/>
      <c r="Q297" s="697"/>
      <c r="R297" s="697"/>
      <c r="S297" s="697"/>
      <c r="T297" s="697"/>
      <c r="U297" s="697"/>
      <c r="V297" s="697"/>
      <c r="W297" s="697"/>
      <c r="X297" s="698"/>
    </row>
  </sheetData>
  <mergeCells count="1895">
    <mergeCell ref="BI247:BI250"/>
    <mergeCell ref="BI237:BI240"/>
    <mergeCell ref="BI232:BI235"/>
    <mergeCell ref="BI228:BI231"/>
    <mergeCell ref="BI223:BI226"/>
    <mergeCell ref="BI220:BI222"/>
    <mergeCell ref="BI216:BI219"/>
    <mergeCell ref="BI212:BI215"/>
    <mergeCell ref="BI207:BI211"/>
    <mergeCell ref="BI200:BI206"/>
    <mergeCell ref="BI193:BI199"/>
    <mergeCell ref="BI258:BI260"/>
    <mergeCell ref="BI252:BI254"/>
    <mergeCell ref="BI90:BI96"/>
    <mergeCell ref="BI79:BI89"/>
    <mergeCell ref="BI71:BI78"/>
    <mergeCell ref="BI62:BI70"/>
    <mergeCell ref="BI54:BI61"/>
    <mergeCell ref="BI46:BI53"/>
    <mergeCell ref="BI31:BI45"/>
    <mergeCell ref="BI22:BI30"/>
    <mergeCell ref="BI188:BI192"/>
    <mergeCell ref="BI183:BI187"/>
    <mergeCell ref="BI173:BI182"/>
    <mergeCell ref="BI163:BI172"/>
    <mergeCell ref="BI153:BI162"/>
    <mergeCell ref="BI145:BI152"/>
    <mergeCell ref="BI132:BI144"/>
    <mergeCell ref="BI118:BI131"/>
    <mergeCell ref="BI106:BI117"/>
    <mergeCell ref="BI97:BI105"/>
    <mergeCell ref="AJ153:AJ162"/>
    <mergeCell ref="AI153:AI162"/>
    <mergeCell ref="AH153:AH162"/>
    <mergeCell ref="AH46:AH53"/>
    <mergeCell ref="AJ22:AJ30"/>
    <mergeCell ref="AI22:AI30"/>
    <mergeCell ref="AJ31:AJ45"/>
    <mergeCell ref="AI31:AI45"/>
    <mergeCell ref="AH31:AH45"/>
    <mergeCell ref="AH22:AH30"/>
    <mergeCell ref="AJ145:AJ152"/>
    <mergeCell ref="AI145:AI152"/>
    <mergeCell ref="AH145:AH152"/>
    <mergeCell ref="AJ132:AJ144"/>
    <mergeCell ref="AI132:AI144"/>
    <mergeCell ref="AH132:AH144"/>
    <mergeCell ref="AJ118:AJ131"/>
    <mergeCell ref="AI118:AI131"/>
    <mergeCell ref="AJ258:AJ260"/>
    <mergeCell ref="AI258:AI260"/>
    <mergeCell ref="AH258:AH260"/>
    <mergeCell ref="AJ252:AJ254"/>
    <mergeCell ref="AI252:AI254"/>
    <mergeCell ref="AH252:AH254"/>
    <mergeCell ref="AJ247:AJ250"/>
    <mergeCell ref="AI247:AI250"/>
    <mergeCell ref="AH247:AH250"/>
    <mergeCell ref="AJ237:AJ240"/>
    <mergeCell ref="AI237:AI240"/>
    <mergeCell ref="AH237:AH240"/>
    <mergeCell ref="AH232:AH235"/>
    <mergeCell ref="AI232:AI235"/>
    <mergeCell ref="AJ232:AJ235"/>
    <mergeCell ref="AJ228:AJ231"/>
    <mergeCell ref="AI228:AI231"/>
    <mergeCell ref="AH228:AH231"/>
    <mergeCell ref="AJ200:AJ206"/>
    <mergeCell ref="AI200:AI206"/>
    <mergeCell ref="AH200:AH206"/>
    <mergeCell ref="AJ193:AJ199"/>
    <mergeCell ref="AI193:AI199"/>
    <mergeCell ref="AH193:AH199"/>
    <mergeCell ref="AJ188:AJ192"/>
    <mergeCell ref="AI188:AI192"/>
    <mergeCell ref="AH188:AH192"/>
    <mergeCell ref="AJ183:AJ187"/>
    <mergeCell ref="AI183:AI187"/>
    <mergeCell ref="AH183:AH187"/>
    <mergeCell ref="AJ173:AJ182"/>
    <mergeCell ref="AI173:AI182"/>
    <mergeCell ref="AH173:AH182"/>
    <mergeCell ref="AJ163:AJ172"/>
    <mergeCell ref="AI163:AI172"/>
    <mergeCell ref="AH163:AH172"/>
    <mergeCell ref="AI90:AI96"/>
    <mergeCell ref="AH90:AH96"/>
    <mergeCell ref="X258:X260"/>
    <mergeCell ref="W258:W260"/>
    <mergeCell ref="V258:V260"/>
    <mergeCell ref="X252:X254"/>
    <mergeCell ref="W252:W254"/>
    <mergeCell ref="V252:V254"/>
    <mergeCell ref="X247:X250"/>
    <mergeCell ref="W247:W250"/>
    <mergeCell ref="X216:X219"/>
    <mergeCell ref="X212:X215"/>
    <mergeCell ref="X207:X211"/>
    <mergeCell ref="X200:X206"/>
    <mergeCell ref="X193:X199"/>
    <mergeCell ref="X188:X192"/>
    <mergeCell ref="X183:X187"/>
    <mergeCell ref="X173:X182"/>
    <mergeCell ref="W237:W240"/>
    <mergeCell ref="X237:X240"/>
    <mergeCell ref="X232:X235"/>
    <mergeCell ref="X228:X231"/>
    <mergeCell ref="W232:W235"/>
    <mergeCell ref="W228:W231"/>
    <mergeCell ref="W223:W226"/>
    <mergeCell ref="X223:X226"/>
    <mergeCell ref="X220:X222"/>
    <mergeCell ref="V173:V182"/>
    <mergeCell ref="V247:V250"/>
    <mergeCell ref="V237:V240"/>
    <mergeCell ref="V232:V235"/>
    <mergeCell ref="V228:V231"/>
    <mergeCell ref="AJ79:AJ89"/>
    <mergeCell ref="AI79:AI89"/>
    <mergeCell ref="AH79:AH89"/>
    <mergeCell ref="AJ71:AJ78"/>
    <mergeCell ref="AI71:AI78"/>
    <mergeCell ref="AH71:AH78"/>
    <mergeCell ref="AJ62:AJ70"/>
    <mergeCell ref="AI62:AI70"/>
    <mergeCell ref="AH62:AH70"/>
    <mergeCell ref="AJ223:AJ226"/>
    <mergeCell ref="AI223:AI226"/>
    <mergeCell ref="AH223:AH226"/>
    <mergeCell ref="AJ220:AJ222"/>
    <mergeCell ref="AI220:AI222"/>
    <mergeCell ref="AH220:AH222"/>
    <mergeCell ref="AJ216:AJ219"/>
    <mergeCell ref="AI216:AI219"/>
    <mergeCell ref="AH216:AH219"/>
    <mergeCell ref="AJ212:AJ215"/>
    <mergeCell ref="AI212:AI215"/>
    <mergeCell ref="AH212:AH215"/>
    <mergeCell ref="AJ207:AJ211"/>
    <mergeCell ref="AI207:AI211"/>
    <mergeCell ref="AH207:AH211"/>
    <mergeCell ref="AH118:AH131"/>
    <mergeCell ref="AJ106:AJ117"/>
    <mergeCell ref="AI106:AI117"/>
    <mergeCell ref="AH106:AH117"/>
    <mergeCell ref="AJ97:AJ105"/>
    <mergeCell ref="AI97:AI105"/>
    <mergeCell ref="AH97:AH105"/>
    <mergeCell ref="AJ90:AJ96"/>
    <mergeCell ref="V223:V226"/>
    <mergeCell ref="V220:V222"/>
    <mergeCell ref="V216:V219"/>
    <mergeCell ref="V212:V215"/>
    <mergeCell ref="V207:V211"/>
    <mergeCell ref="V200:V206"/>
    <mergeCell ref="V193:V199"/>
    <mergeCell ref="V188:V192"/>
    <mergeCell ref="V183:V187"/>
    <mergeCell ref="W220:W222"/>
    <mergeCell ref="W216:W219"/>
    <mergeCell ref="W212:W215"/>
    <mergeCell ref="W207:W211"/>
    <mergeCell ref="W200:W206"/>
    <mergeCell ref="W193:W199"/>
    <mergeCell ref="W188:W192"/>
    <mergeCell ref="W183:W187"/>
    <mergeCell ref="W173:W182"/>
    <mergeCell ref="CD22:CD30"/>
    <mergeCell ref="CD31:CD45"/>
    <mergeCell ref="BJ258:BJ260"/>
    <mergeCell ref="BK258:BK260"/>
    <mergeCell ref="BJ247:BJ250"/>
    <mergeCell ref="BJ252:BJ254"/>
    <mergeCell ref="BK252:BK254"/>
    <mergeCell ref="L22:L30"/>
    <mergeCell ref="L31:L45"/>
    <mergeCell ref="L46:L53"/>
    <mergeCell ref="H22:H30"/>
    <mergeCell ref="CE216:CE219"/>
    <mergeCell ref="CE220:CE222"/>
    <mergeCell ref="CE223:CE226"/>
    <mergeCell ref="CE228:CE231"/>
    <mergeCell ref="CE232:CE235"/>
    <mergeCell ref="CE237:CE240"/>
    <mergeCell ref="CE247:CE250"/>
    <mergeCell ref="CE252:CE254"/>
    <mergeCell ref="CE258:CE260"/>
    <mergeCell ref="CD252:CD254"/>
    <mergeCell ref="CD258:CD260"/>
    <mergeCell ref="CE31:CE45"/>
    <mergeCell ref="CE46:CE53"/>
    <mergeCell ref="CE54:CE61"/>
    <mergeCell ref="CE62:CE70"/>
    <mergeCell ref="CE71:CE78"/>
    <mergeCell ref="CE79:CE89"/>
    <mergeCell ref="CE90:CE96"/>
    <mergeCell ref="CE97:CE105"/>
    <mergeCell ref="CE106:CE117"/>
    <mergeCell ref="CE118:CE131"/>
    <mergeCell ref="CE132:CE144"/>
    <mergeCell ref="CE145:CE152"/>
    <mergeCell ref="CE153:CE162"/>
    <mergeCell ref="CE163:CE172"/>
    <mergeCell ref="CE173:CE182"/>
    <mergeCell ref="CE183:CE187"/>
    <mergeCell ref="CE188:CE192"/>
    <mergeCell ref="CE193:CE199"/>
    <mergeCell ref="CE200:CE206"/>
    <mergeCell ref="CE207:CE211"/>
    <mergeCell ref="CE212:CE215"/>
    <mergeCell ref="CD207:CD211"/>
    <mergeCell ref="CD212:CD215"/>
    <mergeCell ref="CD216:CD219"/>
    <mergeCell ref="CD223:CD226"/>
    <mergeCell ref="CD228:CD231"/>
    <mergeCell ref="CD232:CD235"/>
    <mergeCell ref="CD237:CD240"/>
    <mergeCell ref="CD247:CD250"/>
    <mergeCell ref="CC237:CC240"/>
    <mergeCell ref="CC247:CC250"/>
    <mergeCell ref="CC252:CC254"/>
    <mergeCell ref="CC258:CC260"/>
    <mergeCell ref="CD193:CD199"/>
    <mergeCell ref="CD200:CD206"/>
    <mergeCell ref="CC193:CC199"/>
    <mergeCell ref="CC200:CC206"/>
    <mergeCell ref="CC207:CC211"/>
    <mergeCell ref="CC212:CC215"/>
    <mergeCell ref="CC216:CC219"/>
    <mergeCell ref="CC220:CC222"/>
    <mergeCell ref="CC223:CC226"/>
    <mergeCell ref="CC228:CC231"/>
    <mergeCell ref="CC232:CC235"/>
    <mergeCell ref="CD46:CD53"/>
    <mergeCell ref="CD54:CD61"/>
    <mergeCell ref="CD62:CD70"/>
    <mergeCell ref="CD71:CD78"/>
    <mergeCell ref="CD79:CD89"/>
    <mergeCell ref="CD90:CD96"/>
    <mergeCell ref="CD97:CD105"/>
    <mergeCell ref="CD106:CD117"/>
    <mergeCell ref="CD118:CD131"/>
    <mergeCell ref="CD132:CD144"/>
    <mergeCell ref="CD145:CD152"/>
    <mergeCell ref="CD153:CD162"/>
    <mergeCell ref="CD163:CD172"/>
    <mergeCell ref="CD173:CD182"/>
    <mergeCell ref="CD183:CD187"/>
    <mergeCell ref="CD188:CD192"/>
    <mergeCell ref="CD220:CD222"/>
    <mergeCell ref="CC22:CC30"/>
    <mergeCell ref="CC31:CC45"/>
    <mergeCell ref="CC46:CC53"/>
    <mergeCell ref="CC54:CC61"/>
    <mergeCell ref="CC62:CC70"/>
    <mergeCell ref="CC71:CC78"/>
    <mergeCell ref="CC79:CC89"/>
    <mergeCell ref="CC90:CC96"/>
    <mergeCell ref="CC97:CC105"/>
    <mergeCell ref="CC106:CC117"/>
    <mergeCell ref="CC118:CC131"/>
    <mergeCell ref="CC132:CC144"/>
    <mergeCell ref="CC145:CC152"/>
    <mergeCell ref="CC153:CC162"/>
    <mergeCell ref="CC163:CC172"/>
    <mergeCell ref="CC173:CC182"/>
    <mergeCell ref="CA220:CA222"/>
    <mergeCell ref="CC188:CC192"/>
    <mergeCell ref="CB183:CB187"/>
    <mergeCell ref="CB188:CB192"/>
    <mergeCell ref="CB193:CB199"/>
    <mergeCell ref="CB200:CB206"/>
    <mergeCell ref="CB207:CB211"/>
    <mergeCell ref="CB212:CB215"/>
    <mergeCell ref="CB216:CB219"/>
    <mergeCell ref="CB220:CB222"/>
    <mergeCell ref="CC183:CC187"/>
    <mergeCell ref="CA223:CA226"/>
    <mergeCell ref="CA228:CA231"/>
    <mergeCell ref="CA232:CA235"/>
    <mergeCell ref="CA237:CA240"/>
    <mergeCell ref="CA247:CA250"/>
    <mergeCell ref="CA252:CA254"/>
    <mergeCell ref="CA258:CA260"/>
    <mergeCell ref="CB22:CB30"/>
    <mergeCell ref="CB31:CB45"/>
    <mergeCell ref="CB46:CB53"/>
    <mergeCell ref="CB54:CB61"/>
    <mergeCell ref="CB62:CB70"/>
    <mergeCell ref="CB71:CB78"/>
    <mergeCell ref="CB79:CB89"/>
    <mergeCell ref="CB90:CB96"/>
    <mergeCell ref="CB97:CB105"/>
    <mergeCell ref="CB106:CB117"/>
    <mergeCell ref="CB118:CB131"/>
    <mergeCell ref="CB132:CB144"/>
    <mergeCell ref="CB145:CB152"/>
    <mergeCell ref="CB153:CB162"/>
    <mergeCell ref="CB163:CB172"/>
    <mergeCell ref="CB173:CB182"/>
    <mergeCell ref="CB228:CB231"/>
    <mergeCell ref="CB232:CB235"/>
    <mergeCell ref="CB237:CB240"/>
    <mergeCell ref="CB247:CB250"/>
    <mergeCell ref="CB252:CB254"/>
    <mergeCell ref="CB258:CB260"/>
    <mergeCell ref="CB223:CB226"/>
    <mergeCell ref="BZ258:BZ260"/>
    <mergeCell ref="CA22:CA30"/>
    <mergeCell ref="CA31:CA45"/>
    <mergeCell ref="CA46:CA53"/>
    <mergeCell ref="CA54:CA61"/>
    <mergeCell ref="CA62:CA70"/>
    <mergeCell ref="CA71:CA78"/>
    <mergeCell ref="CA79:CA89"/>
    <mergeCell ref="CA90:CA96"/>
    <mergeCell ref="CA97:CA105"/>
    <mergeCell ref="CA106:CA117"/>
    <mergeCell ref="CA118:CA131"/>
    <mergeCell ref="CA132:CA144"/>
    <mergeCell ref="CA145:CA152"/>
    <mergeCell ref="CA153:CA162"/>
    <mergeCell ref="CA163:CA172"/>
    <mergeCell ref="CA173:CA182"/>
    <mergeCell ref="CA183:CA187"/>
    <mergeCell ref="CA188:CA192"/>
    <mergeCell ref="CA193:CA199"/>
    <mergeCell ref="CA200:CA206"/>
    <mergeCell ref="CA207:CA211"/>
    <mergeCell ref="CA212:CA215"/>
    <mergeCell ref="CA216:CA219"/>
    <mergeCell ref="BZ212:BZ215"/>
    <mergeCell ref="BZ216:BZ219"/>
    <mergeCell ref="BZ220:BZ222"/>
    <mergeCell ref="BZ223:BZ226"/>
    <mergeCell ref="BZ228:BZ231"/>
    <mergeCell ref="BZ232:BZ235"/>
    <mergeCell ref="BZ237:BZ240"/>
    <mergeCell ref="BZ247:BZ250"/>
    <mergeCell ref="BZ252:BZ254"/>
    <mergeCell ref="BZ145:BZ152"/>
    <mergeCell ref="BZ153:BZ162"/>
    <mergeCell ref="BZ163:BZ172"/>
    <mergeCell ref="BZ173:BZ182"/>
    <mergeCell ref="BZ183:BZ187"/>
    <mergeCell ref="BZ188:BZ192"/>
    <mergeCell ref="BZ193:BZ199"/>
    <mergeCell ref="BZ200:BZ206"/>
    <mergeCell ref="BZ207:BZ211"/>
    <mergeCell ref="BZ54:BZ61"/>
    <mergeCell ref="BZ62:BZ70"/>
    <mergeCell ref="BZ71:BZ78"/>
    <mergeCell ref="BZ79:BZ89"/>
    <mergeCell ref="BZ90:BZ96"/>
    <mergeCell ref="BZ97:BZ105"/>
    <mergeCell ref="BZ106:BZ117"/>
    <mergeCell ref="BZ118:BZ131"/>
    <mergeCell ref="BZ132:BZ144"/>
    <mergeCell ref="A252:A254"/>
    <mergeCell ref="A258:A260"/>
    <mergeCell ref="BZ22:BZ30"/>
    <mergeCell ref="BZ31:BZ45"/>
    <mergeCell ref="BZ46:BZ53"/>
    <mergeCell ref="A207:A211"/>
    <mergeCell ref="A212:A215"/>
    <mergeCell ref="A216:A219"/>
    <mergeCell ref="A220:A222"/>
    <mergeCell ref="A223:A226"/>
    <mergeCell ref="A228:A231"/>
    <mergeCell ref="A232:A235"/>
    <mergeCell ref="A237:A240"/>
    <mergeCell ref="A247:A250"/>
    <mergeCell ref="P237:P240"/>
    <mergeCell ref="P247:P250"/>
    <mergeCell ref="P252:P254"/>
    <mergeCell ref="P258:P260"/>
    <mergeCell ref="A22:A30"/>
    <mergeCell ref="A31:A45"/>
    <mergeCell ref="A46:A53"/>
    <mergeCell ref="A54:A61"/>
    <mergeCell ref="A62:A70"/>
    <mergeCell ref="A71:A78"/>
    <mergeCell ref="A79:A89"/>
    <mergeCell ref="A90:A96"/>
    <mergeCell ref="A97:A105"/>
    <mergeCell ref="A106:A117"/>
    <mergeCell ref="A118:A131"/>
    <mergeCell ref="A132:A144"/>
    <mergeCell ref="A145:A152"/>
    <mergeCell ref="A153:A162"/>
    <mergeCell ref="A163:A172"/>
    <mergeCell ref="A173:A182"/>
    <mergeCell ref="A183:A187"/>
    <mergeCell ref="A188:A192"/>
    <mergeCell ref="A193:A199"/>
    <mergeCell ref="A200:A206"/>
    <mergeCell ref="P193:P199"/>
    <mergeCell ref="P200:P206"/>
    <mergeCell ref="P207:P211"/>
    <mergeCell ref="P212:P215"/>
    <mergeCell ref="P216:P219"/>
    <mergeCell ref="P220:P222"/>
    <mergeCell ref="P223:P226"/>
    <mergeCell ref="P228:P231"/>
    <mergeCell ref="P232:P235"/>
    <mergeCell ref="P106:P117"/>
    <mergeCell ref="P118:P131"/>
    <mergeCell ref="P132:P144"/>
    <mergeCell ref="P145:P152"/>
    <mergeCell ref="P153:P162"/>
    <mergeCell ref="P163:P172"/>
    <mergeCell ref="P173:P182"/>
    <mergeCell ref="P183:P187"/>
    <mergeCell ref="P188:P192"/>
    <mergeCell ref="O220:O222"/>
    <mergeCell ref="M223:M226"/>
    <mergeCell ref="N223:N226"/>
    <mergeCell ref="O223:O226"/>
    <mergeCell ref="M200:M206"/>
    <mergeCell ref="N200:N206"/>
    <mergeCell ref="O200:O206"/>
    <mergeCell ref="M207:M211"/>
    <mergeCell ref="P22:P30"/>
    <mergeCell ref="P31:P45"/>
    <mergeCell ref="P46:P53"/>
    <mergeCell ref="P54:P61"/>
    <mergeCell ref="P62:P70"/>
    <mergeCell ref="P71:P78"/>
    <mergeCell ref="P79:P89"/>
    <mergeCell ref="P90:P96"/>
    <mergeCell ref="P97:P105"/>
    <mergeCell ref="M247:M250"/>
    <mergeCell ref="N247:N250"/>
    <mergeCell ref="O247:O250"/>
    <mergeCell ref="M252:M254"/>
    <mergeCell ref="N252:N254"/>
    <mergeCell ref="O252:O254"/>
    <mergeCell ref="M258:M260"/>
    <mergeCell ref="N258:N260"/>
    <mergeCell ref="O258:O260"/>
    <mergeCell ref="M228:M231"/>
    <mergeCell ref="N228:N231"/>
    <mergeCell ref="O228:O231"/>
    <mergeCell ref="M232:M235"/>
    <mergeCell ref="N232:N235"/>
    <mergeCell ref="O232:O235"/>
    <mergeCell ref="M237:M240"/>
    <mergeCell ref="N237:N240"/>
    <mergeCell ref="O237:O240"/>
    <mergeCell ref="M216:M219"/>
    <mergeCell ref="N216:N219"/>
    <mergeCell ref="O216:O219"/>
    <mergeCell ref="M220:M222"/>
    <mergeCell ref="N220:N222"/>
    <mergeCell ref="N207:N211"/>
    <mergeCell ref="O207:O211"/>
    <mergeCell ref="M212:M215"/>
    <mergeCell ref="N212:N215"/>
    <mergeCell ref="O212:O215"/>
    <mergeCell ref="M183:M187"/>
    <mergeCell ref="N183:N187"/>
    <mergeCell ref="O183:O187"/>
    <mergeCell ref="M188:M192"/>
    <mergeCell ref="N188:N192"/>
    <mergeCell ref="O188:O192"/>
    <mergeCell ref="M193:M199"/>
    <mergeCell ref="N193:N199"/>
    <mergeCell ref="O193:O199"/>
    <mergeCell ref="M153:M162"/>
    <mergeCell ref="N153:N162"/>
    <mergeCell ref="O153:O162"/>
    <mergeCell ref="M163:M172"/>
    <mergeCell ref="N163:N172"/>
    <mergeCell ref="O163:O172"/>
    <mergeCell ref="M173:M182"/>
    <mergeCell ref="N173:N182"/>
    <mergeCell ref="O173:O182"/>
    <mergeCell ref="M118:M131"/>
    <mergeCell ref="N118:N131"/>
    <mergeCell ref="O118:O131"/>
    <mergeCell ref="M132:M144"/>
    <mergeCell ref="N132:N144"/>
    <mergeCell ref="O132:O144"/>
    <mergeCell ref="M145:M152"/>
    <mergeCell ref="N145:N152"/>
    <mergeCell ref="O145:O152"/>
    <mergeCell ref="N79:N89"/>
    <mergeCell ref="O79:O89"/>
    <mergeCell ref="M90:M96"/>
    <mergeCell ref="N90:N96"/>
    <mergeCell ref="O90:O96"/>
    <mergeCell ref="M97:M105"/>
    <mergeCell ref="N97:N105"/>
    <mergeCell ref="O97:O105"/>
    <mergeCell ref="M106:M117"/>
    <mergeCell ref="N106:N117"/>
    <mergeCell ref="O106:O117"/>
    <mergeCell ref="Q258:Q260"/>
    <mergeCell ref="R258:R260"/>
    <mergeCell ref="S258:S260"/>
    <mergeCell ref="T258:T260"/>
    <mergeCell ref="U258:U260"/>
    <mergeCell ref="M22:M30"/>
    <mergeCell ref="N22:N30"/>
    <mergeCell ref="O22:O30"/>
    <mergeCell ref="M31:M45"/>
    <mergeCell ref="N31:N45"/>
    <mergeCell ref="O31:O45"/>
    <mergeCell ref="M46:M53"/>
    <mergeCell ref="N46:N53"/>
    <mergeCell ref="O46:O53"/>
    <mergeCell ref="M54:M61"/>
    <mergeCell ref="N54:N61"/>
    <mergeCell ref="O54:O61"/>
    <mergeCell ref="M62:M70"/>
    <mergeCell ref="N62:N70"/>
    <mergeCell ref="O62:O70"/>
    <mergeCell ref="M71:M78"/>
    <mergeCell ref="N71:N78"/>
    <mergeCell ref="O71:O78"/>
    <mergeCell ref="M79:M89"/>
    <mergeCell ref="Q247:Q250"/>
    <mergeCell ref="R247:R250"/>
    <mergeCell ref="S247:S250"/>
    <mergeCell ref="T247:T250"/>
    <mergeCell ref="U247:U250"/>
    <mergeCell ref="Q252:Q254"/>
    <mergeCell ref="R252:R254"/>
    <mergeCell ref="S252:S254"/>
    <mergeCell ref="T252:T254"/>
    <mergeCell ref="U252:U254"/>
    <mergeCell ref="Q232:Q235"/>
    <mergeCell ref="R232:R235"/>
    <mergeCell ref="S232:S235"/>
    <mergeCell ref="T232:T235"/>
    <mergeCell ref="U232:U235"/>
    <mergeCell ref="Q237:Q240"/>
    <mergeCell ref="R237:R240"/>
    <mergeCell ref="S237:S240"/>
    <mergeCell ref="T237:T240"/>
    <mergeCell ref="U237:U240"/>
    <mergeCell ref="Q223:Q226"/>
    <mergeCell ref="R223:R226"/>
    <mergeCell ref="S223:S226"/>
    <mergeCell ref="T223:T226"/>
    <mergeCell ref="U223:U226"/>
    <mergeCell ref="Q228:Q231"/>
    <mergeCell ref="R228:R231"/>
    <mergeCell ref="S228:S231"/>
    <mergeCell ref="T228:T231"/>
    <mergeCell ref="U228:U231"/>
    <mergeCell ref="R163:R172"/>
    <mergeCell ref="S163:S172"/>
    <mergeCell ref="Q216:Q219"/>
    <mergeCell ref="R216:R219"/>
    <mergeCell ref="S216:S219"/>
    <mergeCell ref="T216:T219"/>
    <mergeCell ref="U216:U219"/>
    <mergeCell ref="Q220:Q222"/>
    <mergeCell ref="R220:R222"/>
    <mergeCell ref="S220:S222"/>
    <mergeCell ref="T220:T222"/>
    <mergeCell ref="U220:U222"/>
    <mergeCell ref="Q207:Q211"/>
    <mergeCell ref="R207:R211"/>
    <mergeCell ref="S207:S211"/>
    <mergeCell ref="T207:T211"/>
    <mergeCell ref="U207:U211"/>
    <mergeCell ref="Q212:Q215"/>
    <mergeCell ref="R212:R215"/>
    <mergeCell ref="S212:S215"/>
    <mergeCell ref="T212:T215"/>
    <mergeCell ref="U212:U215"/>
    <mergeCell ref="T153:T162"/>
    <mergeCell ref="U153:U162"/>
    <mergeCell ref="Q118:Q131"/>
    <mergeCell ref="R118:R131"/>
    <mergeCell ref="S118:S131"/>
    <mergeCell ref="T118:T131"/>
    <mergeCell ref="U118:U131"/>
    <mergeCell ref="Q132:Q144"/>
    <mergeCell ref="R132:R144"/>
    <mergeCell ref="S132:S144"/>
    <mergeCell ref="T132:T144"/>
    <mergeCell ref="Q193:Q199"/>
    <mergeCell ref="R193:R199"/>
    <mergeCell ref="S193:S199"/>
    <mergeCell ref="T193:T199"/>
    <mergeCell ref="U193:U199"/>
    <mergeCell ref="Q200:Q206"/>
    <mergeCell ref="R200:R206"/>
    <mergeCell ref="S200:S206"/>
    <mergeCell ref="T200:T206"/>
    <mergeCell ref="U200:U206"/>
    <mergeCell ref="Q183:Q187"/>
    <mergeCell ref="R183:R187"/>
    <mergeCell ref="S183:S187"/>
    <mergeCell ref="T183:T187"/>
    <mergeCell ref="U183:U187"/>
    <mergeCell ref="Q188:Q192"/>
    <mergeCell ref="R188:R192"/>
    <mergeCell ref="S188:S192"/>
    <mergeCell ref="T188:T192"/>
    <mergeCell ref="U188:U192"/>
    <mergeCell ref="Q163:Q172"/>
    <mergeCell ref="BL247:BL250"/>
    <mergeCell ref="BL252:BL254"/>
    <mergeCell ref="BL258:BL260"/>
    <mergeCell ref="Q22:Q30"/>
    <mergeCell ref="R22:R30"/>
    <mergeCell ref="S22:S30"/>
    <mergeCell ref="T22:T30"/>
    <mergeCell ref="U22:U30"/>
    <mergeCell ref="Q31:Q45"/>
    <mergeCell ref="R31:R45"/>
    <mergeCell ref="S31:S45"/>
    <mergeCell ref="T31:T45"/>
    <mergeCell ref="U31:U45"/>
    <mergeCell ref="Q46:Q53"/>
    <mergeCell ref="R46:R53"/>
    <mergeCell ref="S46:S53"/>
    <mergeCell ref="T46:T53"/>
    <mergeCell ref="U46:U53"/>
    <mergeCell ref="Q54:Q61"/>
    <mergeCell ref="R54:R61"/>
    <mergeCell ref="S54:S61"/>
    <mergeCell ref="T163:T172"/>
    <mergeCell ref="U163:U172"/>
    <mergeCell ref="Q173:Q182"/>
    <mergeCell ref="R173:R182"/>
    <mergeCell ref="S173:S182"/>
    <mergeCell ref="T173:T182"/>
    <mergeCell ref="U173:U182"/>
    <mergeCell ref="Q145:Q152"/>
    <mergeCell ref="R145:R152"/>
    <mergeCell ref="S145:S152"/>
    <mergeCell ref="T145:T152"/>
    <mergeCell ref="T54:T61"/>
    <mergeCell ref="U54:U61"/>
    <mergeCell ref="Q62:Q70"/>
    <mergeCell ref="BL200:BL206"/>
    <mergeCell ref="BL207:BL211"/>
    <mergeCell ref="BL212:BL215"/>
    <mergeCell ref="BL216:BL219"/>
    <mergeCell ref="BL220:BL222"/>
    <mergeCell ref="BL223:BL226"/>
    <mergeCell ref="BL228:BL231"/>
    <mergeCell ref="BL232:BL235"/>
    <mergeCell ref="BL237:BL240"/>
    <mergeCell ref="AK247:AK250"/>
    <mergeCell ref="AK252:AK254"/>
    <mergeCell ref="AK258:AK260"/>
    <mergeCell ref="BL188:BL192"/>
    <mergeCell ref="BL193:BL199"/>
    <mergeCell ref="AK200:AK206"/>
    <mergeCell ref="AK207:AK211"/>
    <mergeCell ref="AK212:AK215"/>
    <mergeCell ref="AK216:AK219"/>
    <mergeCell ref="AK220:AK222"/>
    <mergeCell ref="AK223:AK226"/>
    <mergeCell ref="AK228:AK231"/>
    <mergeCell ref="AK232:AK235"/>
    <mergeCell ref="AK237:AK240"/>
    <mergeCell ref="AG258:AG260"/>
    <mergeCell ref="AG97:AG105"/>
    <mergeCell ref="AG188:AG192"/>
    <mergeCell ref="AG183:AG187"/>
    <mergeCell ref="AG237:AG240"/>
    <mergeCell ref="AK188:AK192"/>
    <mergeCell ref="BL22:BL30"/>
    <mergeCell ref="BL31:BL45"/>
    <mergeCell ref="BL46:BL53"/>
    <mergeCell ref="BL54:BL61"/>
    <mergeCell ref="BL62:BL70"/>
    <mergeCell ref="BL71:BL78"/>
    <mergeCell ref="BL79:BL89"/>
    <mergeCell ref="BL90:BL96"/>
    <mergeCell ref="BL97:BL105"/>
    <mergeCell ref="BL106:BL117"/>
    <mergeCell ref="BL118:BL131"/>
    <mergeCell ref="BL132:BL144"/>
    <mergeCell ref="BL145:BL152"/>
    <mergeCell ref="BL153:BL162"/>
    <mergeCell ref="BL163:BL172"/>
    <mergeCell ref="BL173:BL182"/>
    <mergeCell ref="BL183:BL187"/>
    <mergeCell ref="AK22:AK30"/>
    <mergeCell ref="AK31:AK45"/>
    <mergeCell ref="AK46:AK53"/>
    <mergeCell ref="AK54:AK61"/>
    <mergeCell ref="AK62:AK70"/>
    <mergeCell ref="AK71:AK78"/>
    <mergeCell ref="AK79:AK89"/>
    <mergeCell ref="AK90:AK96"/>
    <mergeCell ref="AK97:AK105"/>
    <mergeCell ref="AK106:AK117"/>
    <mergeCell ref="AK118:AK131"/>
    <mergeCell ref="AK132:AK144"/>
    <mergeCell ref="AK145:AK152"/>
    <mergeCell ref="AK153:AK162"/>
    <mergeCell ref="AK163:AK172"/>
    <mergeCell ref="AK173:AK182"/>
    <mergeCell ref="AK183:AK187"/>
    <mergeCell ref="AK193:AK199"/>
    <mergeCell ref="AG207:AG211"/>
    <mergeCell ref="AG212:AG215"/>
    <mergeCell ref="AG216:AG219"/>
    <mergeCell ref="AG220:AG222"/>
    <mergeCell ref="AG223:AG226"/>
    <mergeCell ref="AG228:AG231"/>
    <mergeCell ref="AG232:AG235"/>
    <mergeCell ref="AI54:AI61"/>
    <mergeCell ref="AJ54:AJ61"/>
    <mergeCell ref="AJ46:AJ53"/>
    <mergeCell ref="AI46:AI53"/>
    <mergeCell ref="AH54:AH61"/>
    <mergeCell ref="AG247:AG250"/>
    <mergeCell ref="AG252:AG254"/>
    <mergeCell ref="AD252:AD254"/>
    <mergeCell ref="AE252:AE254"/>
    <mergeCell ref="AF252:AF254"/>
    <mergeCell ref="AF237:AF240"/>
    <mergeCell ref="AF247:AF250"/>
    <mergeCell ref="AD216:AD219"/>
    <mergeCell ref="AE216:AE219"/>
    <mergeCell ref="AF216:AF219"/>
    <mergeCell ref="AD220:AD222"/>
    <mergeCell ref="AE220:AE222"/>
    <mergeCell ref="AF220:AF222"/>
    <mergeCell ref="AD223:AD226"/>
    <mergeCell ref="AE223:AE226"/>
    <mergeCell ref="AF223:AF226"/>
    <mergeCell ref="AD200:AD206"/>
    <mergeCell ref="AE200:AE206"/>
    <mergeCell ref="AF200:AF206"/>
    <mergeCell ref="AF258:AF260"/>
    <mergeCell ref="AE258:AE260"/>
    <mergeCell ref="AD258:AD260"/>
    <mergeCell ref="AG22:AG30"/>
    <mergeCell ref="AG31:AG45"/>
    <mergeCell ref="AG46:AG53"/>
    <mergeCell ref="AG54:AG61"/>
    <mergeCell ref="AG62:AG70"/>
    <mergeCell ref="AG71:AG78"/>
    <mergeCell ref="AG79:AG89"/>
    <mergeCell ref="AG90:AG96"/>
    <mergeCell ref="AG106:AG117"/>
    <mergeCell ref="AG118:AG131"/>
    <mergeCell ref="AG132:AG144"/>
    <mergeCell ref="AG145:AG152"/>
    <mergeCell ref="AG153:AG162"/>
    <mergeCell ref="AG163:AG172"/>
    <mergeCell ref="AG173:AG182"/>
    <mergeCell ref="AG193:AG199"/>
    <mergeCell ref="AG200:AG206"/>
    <mergeCell ref="AD228:AD231"/>
    <mergeCell ref="AE228:AE231"/>
    <mergeCell ref="AF228:AF231"/>
    <mergeCell ref="AD232:AD235"/>
    <mergeCell ref="AE232:AE235"/>
    <mergeCell ref="AD247:AD250"/>
    <mergeCell ref="AE173:AE182"/>
    <mergeCell ref="AF173:AF182"/>
    <mergeCell ref="AF232:AF235"/>
    <mergeCell ref="AD237:AD240"/>
    <mergeCell ref="AE237:AE240"/>
    <mergeCell ref="AE247:AE250"/>
    <mergeCell ref="AF212:AF215"/>
    <mergeCell ref="K247:K250"/>
    <mergeCell ref="I252:I254"/>
    <mergeCell ref="J252:J254"/>
    <mergeCell ref="AD118:AD131"/>
    <mergeCell ref="AE118:AE131"/>
    <mergeCell ref="AF118:AF131"/>
    <mergeCell ref="AD132:AD144"/>
    <mergeCell ref="AE132:AE144"/>
    <mergeCell ref="AF132:AF144"/>
    <mergeCell ref="AD145:AD152"/>
    <mergeCell ref="AE145:AE152"/>
    <mergeCell ref="AF145:AF152"/>
    <mergeCell ref="I220:I222"/>
    <mergeCell ref="J220:J222"/>
    <mergeCell ref="K220:K222"/>
    <mergeCell ref="AB237:AB240"/>
    <mergeCell ref="Y223:Y226"/>
    <mergeCell ref="Z220:Z222"/>
    <mergeCell ref="AA220:AA222"/>
    <mergeCell ref="AB220:AB222"/>
    <mergeCell ref="Y153:Y162"/>
    <mergeCell ref="Z153:Z162"/>
    <mergeCell ref="AA153:AA162"/>
    <mergeCell ref="AB153:AB162"/>
    <mergeCell ref="AA200:AA206"/>
    <mergeCell ref="AB200:AB206"/>
    <mergeCell ref="U132:U144"/>
    <mergeCell ref="U145:U152"/>
    <mergeCell ref="Q153:Q162"/>
    <mergeCell ref="R153:R162"/>
    <mergeCell ref="S153:S162"/>
    <mergeCell ref="J237:J240"/>
    <mergeCell ref="K237:K240"/>
    <mergeCell ref="I247:I250"/>
    <mergeCell ref="J247:J250"/>
    <mergeCell ref="V54:V61"/>
    <mergeCell ref="T62:T70"/>
    <mergeCell ref="U62:U70"/>
    <mergeCell ref="AD90:AD96"/>
    <mergeCell ref="AE90:AE96"/>
    <mergeCell ref="AF90:AF96"/>
    <mergeCell ref="AD97:AD105"/>
    <mergeCell ref="AE97:AE105"/>
    <mergeCell ref="AF97:AF105"/>
    <mergeCell ref="AD106:AD117"/>
    <mergeCell ref="AE106:AE117"/>
    <mergeCell ref="AF106:AF117"/>
    <mergeCell ref="AD183:AD187"/>
    <mergeCell ref="AE183:AE187"/>
    <mergeCell ref="AF183:AF187"/>
    <mergeCell ref="AD188:AD192"/>
    <mergeCell ref="AE188:AE192"/>
    <mergeCell ref="AF188:AF192"/>
    <mergeCell ref="AD193:AD199"/>
    <mergeCell ref="AE193:AE199"/>
    <mergeCell ref="AF193:AF199"/>
    <mergeCell ref="AD153:AD162"/>
    <mergeCell ref="AE153:AE162"/>
    <mergeCell ref="AD207:AD211"/>
    <mergeCell ref="AE207:AE211"/>
    <mergeCell ref="AF207:AF211"/>
    <mergeCell ref="AD212:AD215"/>
    <mergeCell ref="AE212:AE215"/>
    <mergeCell ref="AD31:AD45"/>
    <mergeCell ref="AE31:AE45"/>
    <mergeCell ref="AF31:AF45"/>
    <mergeCell ref="AD46:AD53"/>
    <mergeCell ref="AE46:AE53"/>
    <mergeCell ref="AF46:AF53"/>
    <mergeCell ref="AD54:AD61"/>
    <mergeCell ref="AE54:AE61"/>
    <mergeCell ref="AF54:AF61"/>
    <mergeCell ref="AD62:AD70"/>
    <mergeCell ref="AE62:AE70"/>
    <mergeCell ref="AF62:AF70"/>
    <mergeCell ref="AD71:AD78"/>
    <mergeCell ref="AE71:AE78"/>
    <mergeCell ref="AF71:AF78"/>
    <mergeCell ref="AD79:AD89"/>
    <mergeCell ref="AE79:AE89"/>
    <mergeCell ref="AF79:AF89"/>
    <mergeCell ref="E258:E260"/>
    <mergeCell ref="I22:I30"/>
    <mergeCell ref="J22:J30"/>
    <mergeCell ref="K22:K30"/>
    <mergeCell ref="I31:I45"/>
    <mergeCell ref="J31:J45"/>
    <mergeCell ref="K31:K45"/>
    <mergeCell ref="I46:I53"/>
    <mergeCell ref="J46:J53"/>
    <mergeCell ref="K46:K53"/>
    <mergeCell ref="I54:I61"/>
    <mergeCell ref="J54:J61"/>
    <mergeCell ref="K54:K61"/>
    <mergeCell ref="I62:I70"/>
    <mergeCell ref="J62:J70"/>
    <mergeCell ref="K62:K70"/>
    <mergeCell ref="I71:I78"/>
    <mergeCell ref="J71:J78"/>
    <mergeCell ref="I145:I152"/>
    <mergeCell ref="J145:J152"/>
    <mergeCell ref="K145:K152"/>
    <mergeCell ref="I153:I162"/>
    <mergeCell ref="J153:J162"/>
    <mergeCell ref="K153:K162"/>
    <mergeCell ref="I163:I172"/>
    <mergeCell ref="J163:J172"/>
    <mergeCell ref="K163:K172"/>
    <mergeCell ref="I106:I117"/>
    <mergeCell ref="J106:J117"/>
    <mergeCell ref="K106:K117"/>
    <mergeCell ref="I118:I131"/>
    <mergeCell ref="J118:J131"/>
    <mergeCell ref="D252:D254"/>
    <mergeCell ref="F220:F222"/>
    <mergeCell ref="F223:F226"/>
    <mergeCell ref="F228:F231"/>
    <mergeCell ref="F97:F105"/>
    <mergeCell ref="F106:F117"/>
    <mergeCell ref="F118:F131"/>
    <mergeCell ref="F132:F144"/>
    <mergeCell ref="F145:F152"/>
    <mergeCell ref="F153:F162"/>
    <mergeCell ref="F163:F172"/>
    <mergeCell ref="F173:F182"/>
    <mergeCell ref="F183:F187"/>
    <mergeCell ref="G97:G105"/>
    <mergeCell ref="G106:G117"/>
    <mergeCell ref="G247:G250"/>
    <mergeCell ref="I79:I89"/>
    <mergeCell ref="I90:I96"/>
    <mergeCell ref="I97:I105"/>
    <mergeCell ref="E228:E231"/>
    <mergeCell ref="E232:E235"/>
    <mergeCell ref="E237:E240"/>
    <mergeCell ref="E247:E250"/>
    <mergeCell ref="E252:E254"/>
    <mergeCell ref="I132:I144"/>
    <mergeCell ref="I193:I199"/>
    <mergeCell ref="I200:I206"/>
    <mergeCell ref="I207:I211"/>
    <mergeCell ref="F247:F250"/>
    <mergeCell ref="F252:F254"/>
    <mergeCell ref="F232:F235"/>
    <mergeCell ref="F237:F240"/>
    <mergeCell ref="D258:D260"/>
    <mergeCell ref="E22:E30"/>
    <mergeCell ref="E31:E45"/>
    <mergeCell ref="E46:E53"/>
    <mergeCell ref="E54:E61"/>
    <mergeCell ref="E62:E70"/>
    <mergeCell ref="E71:E78"/>
    <mergeCell ref="E79:E89"/>
    <mergeCell ref="E90:E96"/>
    <mergeCell ref="E97:E105"/>
    <mergeCell ref="E106:E117"/>
    <mergeCell ref="E118:E131"/>
    <mergeCell ref="E132:E144"/>
    <mergeCell ref="E145:E152"/>
    <mergeCell ref="E153:E162"/>
    <mergeCell ref="E163:E172"/>
    <mergeCell ref="E173:E182"/>
    <mergeCell ref="E183:E187"/>
    <mergeCell ref="E188:E192"/>
    <mergeCell ref="E193:E199"/>
    <mergeCell ref="E200:E206"/>
    <mergeCell ref="E207:E211"/>
    <mergeCell ref="E212:E215"/>
    <mergeCell ref="E216:E219"/>
    <mergeCell ref="E220:E222"/>
    <mergeCell ref="E223:E226"/>
    <mergeCell ref="D220:D222"/>
    <mergeCell ref="D223:D226"/>
    <mergeCell ref="D228:D231"/>
    <mergeCell ref="D232:D235"/>
    <mergeCell ref="D237:D240"/>
    <mergeCell ref="D247:D250"/>
    <mergeCell ref="C258:C260"/>
    <mergeCell ref="D22:D30"/>
    <mergeCell ref="D31:D45"/>
    <mergeCell ref="D46:D53"/>
    <mergeCell ref="D54:D61"/>
    <mergeCell ref="D62:D70"/>
    <mergeCell ref="D71:D78"/>
    <mergeCell ref="D79:D89"/>
    <mergeCell ref="D90:D96"/>
    <mergeCell ref="D97:D105"/>
    <mergeCell ref="D106:D117"/>
    <mergeCell ref="D118:D131"/>
    <mergeCell ref="D132:D144"/>
    <mergeCell ref="D145:D152"/>
    <mergeCell ref="D153:D162"/>
    <mergeCell ref="D163:D172"/>
    <mergeCell ref="D173:D182"/>
    <mergeCell ref="D183:D187"/>
    <mergeCell ref="D188:D192"/>
    <mergeCell ref="D193:D199"/>
    <mergeCell ref="D200:D206"/>
    <mergeCell ref="D207:D211"/>
    <mergeCell ref="D212:D215"/>
    <mergeCell ref="D216:D219"/>
    <mergeCell ref="C212:C215"/>
    <mergeCell ref="C216:C219"/>
    <mergeCell ref="C220:C222"/>
    <mergeCell ref="C223:C226"/>
    <mergeCell ref="C228:C231"/>
    <mergeCell ref="C232:C235"/>
    <mergeCell ref="C237:C240"/>
    <mergeCell ref="C247:C250"/>
    <mergeCell ref="F258:F260"/>
    <mergeCell ref="B22:B30"/>
    <mergeCell ref="B31:B45"/>
    <mergeCell ref="B46:B53"/>
    <mergeCell ref="B54:B61"/>
    <mergeCell ref="B62:B70"/>
    <mergeCell ref="B71:B78"/>
    <mergeCell ref="B79:B89"/>
    <mergeCell ref="B90:B96"/>
    <mergeCell ref="B97:B105"/>
    <mergeCell ref="B106:B117"/>
    <mergeCell ref="B118:B131"/>
    <mergeCell ref="B132:B144"/>
    <mergeCell ref="B145:B152"/>
    <mergeCell ref="B153:B162"/>
    <mergeCell ref="B163:B172"/>
    <mergeCell ref="B173:B182"/>
    <mergeCell ref="B183:B187"/>
    <mergeCell ref="B188:B192"/>
    <mergeCell ref="B193:B199"/>
    <mergeCell ref="F188:F192"/>
    <mergeCell ref="F193:F199"/>
    <mergeCell ref="F200:F206"/>
    <mergeCell ref="F207:F211"/>
    <mergeCell ref="F212:F215"/>
    <mergeCell ref="F216:F219"/>
    <mergeCell ref="C252:C254"/>
    <mergeCell ref="B247:B250"/>
    <mergeCell ref="B252:B254"/>
    <mergeCell ref="B258:B260"/>
    <mergeCell ref="B232:B235"/>
    <mergeCell ref="B237:B240"/>
    <mergeCell ref="C22:C30"/>
    <mergeCell ref="C31:C45"/>
    <mergeCell ref="C46:C53"/>
    <mergeCell ref="C54:C61"/>
    <mergeCell ref="C62:C70"/>
    <mergeCell ref="C71:C78"/>
    <mergeCell ref="C79:C89"/>
    <mergeCell ref="C90:C96"/>
    <mergeCell ref="C97:C105"/>
    <mergeCell ref="C106:C117"/>
    <mergeCell ref="C118:C131"/>
    <mergeCell ref="C132:C144"/>
    <mergeCell ref="C145:C152"/>
    <mergeCell ref="C153:C162"/>
    <mergeCell ref="C183:C187"/>
    <mergeCell ref="C188:C192"/>
    <mergeCell ref="C193:C199"/>
    <mergeCell ref="C200:C206"/>
    <mergeCell ref="C207:C211"/>
    <mergeCell ref="B200:B206"/>
    <mergeCell ref="B207:B211"/>
    <mergeCell ref="B212:B215"/>
    <mergeCell ref="B216:B219"/>
    <mergeCell ref="B220:B222"/>
    <mergeCell ref="B223:B226"/>
    <mergeCell ref="B228:B231"/>
    <mergeCell ref="C163:C172"/>
    <mergeCell ref="C173:C182"/>
    <mergeCell ref="B292:L292"/>
    <mergeCell ref="A290:W290"/>
    <mergeCell ref="BM15:BY17"/>
    <mergeCell ref="AL18:BB18"/>
    <mergeCell ref="V19:V20"/>
    <mergeCell ref="X19:X20"/>
    <mergeCell ref="W19:W20"/>
    <mergeCell ref="AQ19:AR19"/>
    <mergeCell ref="AS19:AT19"/>
    <mergeCell ref="AU19:AX19"/>
    <mergeCell ref="AY19:BB19"/>
    <mergeCell ref="Y19:Y20"/>
    <mergeCell ref="Z19:Z20"/>
    <mergeCell ref="AA19:AA20"/>
    <mergeCell ref="AP19:AP20"/>
    <mergeCell ref="B15:X15"/>
    <mergeCell ref="F22:F30"/>
    <mergeCell ref="F31:F45"/>
    <mergeCell ref="F46:F53"/>
    <mergeCell ref="F54:F61"/>
    <mergeCell ref="F62:F70"/>
    <mergeCell ref="F71:F78"/>
    <mergeCell ref="F79:F89"/>
    <mergeCell ref="F90:F96"/>
    <mergeCell ref="A15:A20"/>
    <mergeCell ref="Y15:BL17"/>
    <mergeCell ref="AE19:AE20"/>
    <mergeCell ref="AF19:AF20"/>
    <mergeCell ref="M19:M20"/>
    <mergeCell ref="N19:N20"/>
    <mergeCell ref="O19:O20"/>
    <mergeCell ref="P19:P20"/>
    <mergeCell ref="B16:H19"/>
    <mergeCell ref="I16:L18"/>
    <mergeCell ref="BZ15:CE19"/>
    <mergeCell ref="Y18:AK18"/>
    <mergeCell ref="BI18:BI20"/>
    <mergeCell ref="BF19:BH19"/>
    <mergeCell ref="AD19:AD20"/>
    <mergeCell ref="M16:P18"/>
    <mergeCell ref="Q16:X18"/>
    <mergeCell ref="BC19:BE19"/>
    <mergeCell ref="BC18:BH18"/>
    <mergeCell ref="AM19:AM20"/>
    <mergeCell ref="AN19:AN20"/>
    <mergeCell ref="AO19:AO20"/>
    <mergeCell ref="I19:I20"/>
    <mergeCell ref="BW18:BY19"/>
    <mergeCell ref="BR18:BS19"/>
    <mergeCell ref="BO18:BQ19"/>
    <mergeCell ref="BT18:BT20"/>
    <mergeCell ref="L19:L20"/>
    <mergeCell ref="BU18:BU20"/>
    <mergeCell ref="BV18:BV20"/>
    <mergeCell ref="BM18:BM20"/>
    <mergeCell ref="BN18:BN20"/>
    <mergeCell ref="BJ18:BL18"/>
    <mergeCell ref="BJ19:BL19"/>
    <mergeCell ref="R19:S19"/>
    <mergeCell ref="T19:T20"/>
    <mergeCell ref="U19:U20"/>
    <mergeCell ref="J19:K19"/>
    <mergeCell ref="AL19:AL20"/>
    <mergeCell ref="AC19:AC20"/>
    <mergeCell ref="Q79:Q89"/>
    <mergeCell ref="R79:R89"/>
    <mergeCell ref="S79:S89"/>
    <mergeCell ref="T79:T89"/>
    <mergeCell ref="U79:U89"/>
    <mergeCell ref="AB19:AB20"/>
    <mergeCell ref="Y46:Y53"/>
    <mergeCell ref="Z46:Z53"/>
    <mergeCell ref="AA46:AA53"/>
    <mergeCell ref="AB46:AB53"/>
    <mergeCell ref="Y54:Y61"/>
    <mergeCell ref="Z54:Z61"/>
    <mergeCell ref="AA54:AA61"/>
    <mergeCell ref="AB54:AB61"/>
    <mergeCell ref="Y22:Y30"/>
    <mergeCell ref="Z22:Z30"/>
    <mergeCell ref="AA22:AA30"/>
    <mergeCell ref="AB22:AB30"/>
    <mergeCell ref="Y31:Y45"/>
    <mergeCell ref="Z31:Z45"/>
    <mergeCell ref="S62:S70"/>
    <mergeCell ref="Q71:Q78"/>
    <mergeCell ref="R71:R78"/>
    <mergeCell ref="S71:S78"/>
    <mergeCell ref="T71:T78"/>
    <mergeCell ref="U71:U78"/>
    <mergeCell ref="Z97:Z105"/>
    <mergeCell ref="AA97:AA105"/>
    <mergeCell ref="AB97:AB105"/>
    <mergeCell ref="Y106:Y117"/>
    <mergeCell ref="Z106:Z117"/>
    <mergeCell ref="AA106:AA117"/>
    <mergeCell ref="AB106:AB117"/>
    <mergeCell ref="T90:T96"/>
    <mergeCell ref="V79:V89"/>
    <mergeCell ref="V71:V78"/>
    <mergeCell ref="V62:V70"/>
    <mergeCell ref="Q90:Q96"/>
    <mergeCell ref="R90:R96"/>
    <mergeCell ref="S90:S96"/>
    <mergeCell ref="Q97:Q105"/>
    <mergeCell ref="R97:R105"/>
    <mergeCell ref="S97:S105"/>
    <mergeCell ref="T97:T105"/>
    <mergeCell ref="U97:U105"/>
    <mergeCell ref="Q106:Q117"/>
    <mergeCell ref="R106:R117"/>
    <mergeCell ref="S106:S117"/>
    <mergeCell ref="T106:T117"/>
    <mergeCell ref="U106:U117"/>
    <mergeCell ref="AJ19:AJ20"/>
    <mergeCell ref="AK19:AK20"/>
    <mergeCell ref="W31:W45"/>
    <mergeCell ref="Q19:Q20"/>
    <mergeCell ref="AG19:AG20"/>
    <mergeCell ref="AH19:AH20"/>
    <mergeCell ref="AI19:AI20"/>
    <mergeCell ref="Y79:Y89"/>
    <mergeCell ref="Z79:Z89"/>
    <mergeCell ref="AA79:AA89"/>
    <mergeCell ref="AB79:AB89"/>
    <mergeCell ref="Y90:Y96"/>
    <mergeCell ref="Z90:Z96"/>
    <mergeCell ref="AA90:AA96"/>
    <mergeCell ref="AB90:AB96"/>
    <mergeCell ref="Y62:Y70"/>
    <mergeCell ref="Z62:Z70"/>
    <mergeCell ref="AA62:AA70"/>
    <mergeCell ref="AB62:AB70"/>
    <mergeCell ref="Y71:Y78"/>
    <mergeCell ref="Z71:Z78"/>
    <mergeCell ref="AA71:AA78"/>
    <mergeCell ref="AB71:AB78"/>
    <mergeCell ref="X79:X89"/>
    <mergeCell ref="X71:X78"/>
    <mergeCell ref="X62:X70"/>
    <mergeCell ref="X54:X61"/>
    <mergeCell ref="W79:W89"/>
    <mergeCell ref="W71:W78"/>
    <mergeCell ref="W62:W70"/>
    <mergeCell ref="W54:W61"/>
    <mergeCell ref="AB31:AB45"/>
    <mergeCell ref="G22:G30"/>
    <mergeCell ref="G31:G45"/>
    <mergeCell ref="G46:G53"/>
    <mergeCell ref="G54:G61"/>
    <mergeCell ref="G62:G70"/>
    <mergeCell ref="Y258:Y260"/>
    <mergeCell ref="Z258:Z260"/>
    <mergeCell ref="AA258:AA260"/>
    <mergeCell ref="AB258:AB260"/>
    <mergeCell ref="Y247:Y250"/>
    <mergeCell ref="Z247:Z250"/>
    <mergeCell ref="AA247:AA250"/>
    <mergeCell ref="AB247:AB250"/>
    <mergeCell ref="Y252:Y254"/>
    <mergeCell ref="Z252:Z254"/>
    <mergeCell ref="AA252:AA254"/>
    <mergeCell ref="AB252:AB254"/>
    <mergeCell ref="Y232:Y235"/>
    <mergeCell ref="Y216:Y219"/>
    <mergeCell ref="Z216:Z219"/>
    <mergeCell ref="AA216:AA219"/>
    <mergeCell ref="AB216:AB219"/>
    <mergeCell ref="Z237:Z240"/>
    <mergeCell ref="AA237:AA240"/>
    <mergeCell ref="G118:G131"/>
    <mergeCell ref="G132:G144"/>
    <mergeCell ref="G145:G152"/>
    <mergeCell ref="G153:G162"/>
    <mergeCell ref="G163:G172"/>
    <mergeCell ref="Y163:Y172"/>
    <mergeCell ref="Z163:Z172"/>
    <mergeCell ref="AA163:AA172"/>
    <mergeCell ref="G237:G240"/>
    <mergeCell ref="G173:G182"/>
    <mergeCell ref="Z228:Z231"/>
    <mergeCell ref="AA228:AA231"/>
    <mergeCell ref="AB228:AB231"/>
    <mergeCell ref="Y193:Y199"/>
    <mergeCell ref="G183:G187"/>
    <mergeCell ref="G188:G192"/>
    <mergeCell ref="G193:G199"/>
    <mergeCell ref="G200:G206"/>
    <mergeCell ref="AC173:AC182"/>
    <mergeCell ref="AC183:AC187"/>
    <mergeCell ref="AC188:AC192"/>
    <mergeCell ref="AC193:AC199"/>
    <mergeCell ref="AC200:AC206"/>
    <mergeCell ref="Y220:Y222"/>
    <mergeCell ref="Z188:Z192"/>
    <mergeCell ref="AA188:AA192"/>
    <mergeCell ref="AB188:AB192"/>
    <mergeCell ref="Z223:Z226"/>
    <mergeCell ref="AA223:AA226"/>
    <mergeCell ref="AB223:AB226"/>
    <mergeCell ref="Y228:Y231"/>
    <mergeCell ref="Y173:Y182"/>
    <mergeCell ref="Z173:Z182"/>
    <mergeCell ref="AA173:AA182"/>
    <mergeCell ref="AB173:AB182"/>
    <mergeCell ref="Z193:Z199"/>
    <mergeCell ref="AA193:AA199"/>
    <mergeCell ref="AB193:AB199"/>
    <mergeCell ref="Y200:Y206"/>
    <mergeCell ref="Z200:Z206"/>
    <mergeCell ref="G71:G78"/>
    <mergeCell ref="G79:G89"/>
    <mergeCell ref="G90:G96"/>
    <mergeCell ref="AC62:AC70"/>
    <mergeCell ref="AC71:AC78"/>
    <mergeCell ref="AC79:AC89"/>
    <mergeCell ref="AC90:AC96"/>
    <mergeCell ref="AC97:AC105"/>
    <mergeCell ref="AC106:AC117"/>
    <mergeCell ref="AC118:AC131"/>
    <mergeCell ref="AC132:AC144"/>
    <mergeCell ref="AC145:AC152"/>
    <mergeCell ref="AC153:AC162"/>
    <mergeCell ref="AC163:AC172"/>
    <mergeCell ref="G228:G231"/>
    <mergeCell ref="G232:G235"/>
    <mergeCell ref="AB163:AB172"/>
    <mergeCell ref="Y145:Y152"/>
    <mergeCell ref="Z145:Z152"/>
    <mergeCell ref="AA145:AA152"/>
    <mergeCell ref="AB145:AB152"/>
    <mergeCell ref="U90:U96"/>
    <mergeCell ref="R62:R70"/>
    <mergeCell ref="Y118:Y131"/>
    <mergeCell ref="Z118:Z131"/>
    <mergeCell ref="AA118:AA131"/>
    <mergeCell ref="AB118:AB131"/>
    <mergeCell ref="Y132:Y144"/>
    <mergeCell ref="Z132:Z144"/>
    <mergeCell ref="AA132:AA144"/>
    <mergeCell ref="AB132:AB144"/>
    <mergeCell ref="Y97:Y105"/>
    <mergeCell ref="AC258:AC260"/>
    <mergeCell ref="AC228:AC231"/>
    <mergeCell ref="AC232:AC235"/>
    <mergeCell ref="AC237:AC240"/>
    <mergeCell ref="AC247:AC250"/>
    <mergeCell ref="AC252:AC254"/>
    <mergeCell ref="AC207:AC211"/>
    <mergeCell ref="AC212:AC215"/>
    <mergeCell ref="AC216:AC219"/>
    <mergeCell ref="AC220:AC222"/>
    <mergeCell ref="AC223:AC226"/>
    <mergeCell ref="G252:G254"/>
    <mergeCell ref="G207:G211"/>
    <mergeCell ref="G212:G215"/>
    <mergeCell ref="G216:G219"/>
    <mergeCell ref="G220:G222"/>
    <mergeCell ref="G223:G226"/>
    <mergeCell ref="Z232:Z235"/>
    <mergeCell ref="AA232:AA235"/>
    <mergeCell ref="AB232:AB235"/>
    <mergeCell ref="Y237:Y240"/>
    <mergeCell ref="G258:G260"/>
    <mergeCell ref="Y207:Y211"/>
    <mergeCell ref="Z207:Z211"/>
    <mergeCell ref="AA207:AA211"/>
    <mergeCell ref="AB207:AB211"/>
    <mergeCell ref="Y212:Y215"/>
    <mergeCell ref="Z212:Z215"/>
    <mergeCell ref="AA212:AA215"/>
    <mergeCell ref="K252:K254"/>
    <mergeCell ref="I223:I226"/>
    <mergeCell ref="J223:J226"/>
    <mergeCell ref="AB183:AB187"/>
    <mergeCell ref="Y188:Y192"/>
    <mergeCell ref="AC22:AC30"/>
    <mergeCell ref="AC31:AC45"/>
    <mergeCell ref="AC46:AC53"/>
    <mergeCell ref="AC54:AC61"/>
    <mergeCell ref="AA31:AA45"/>
    <mergeCell ref="BK220:BK222"/>
    <mergeCell ref="BK223:BK226"/>
    <mergeCell ref="BK228:BK231"/>
    <mergeCell ref="BK232:BK235"/>
    <mergeCell ref="BK237:BK240"/>
    <mergeCell ref="BK247:BK250"/>
    <mergeCell ref="BK106:BK117"/>
    <mergeCell ref="BK97:BK105"/>
    <mergeCell ref="BK90:BK96"/>
    <mergeCell ref="BK79:BK89"/>
    <mergeCell ref="BK71:BK78"/>
    <mergeCell ref="BK62:BK70"/>
    <mergeCell ref="BK54:BK61"/>
    <mergeCell ref="BK46:BK53"/>
    <mergeCell ref="BK31:BK45"/>
    <mergeCell ref="BK22:BK30"/>
    <mergeCell ref="BK118:BK131"/>
    <mergeCell ref="BK132:BK144"/>
    <mergeCell ref="BK145:BK152"/>
    <mergeCell ref="BK153:BK162"/>
    <mergeCell ref="BK163:BK172"/>
    <mergeCell ref="BK173:BK182"/>
    <mergeCell ref="AD22:AD30"/>
    <mergeCell ref="AE22:AE30"/>
    <mergeCell ref="AF22:AF30"/>
    <mergeCell ref="BK183:BK187"/>
    <mergeCell ref="K71:K78"/>
    <mergeCell ref="J79:J89"/>
    <mergeCell ref="K79:K89"/>
    <mergeCell ref="J90:J96"/>
    <mergeCell ref="K90:K96"/>
    <mergeCell ref="J97:J105"/>
    <mergeCell ref="K97:K105"/>
    <mergeCell ref="K118:K131"/>
    <mergeCell ref="J132:J144"/>
    <mergeCell ref="K132:K144"/>
    <mergeCell ref="J193:J199"/>
    <mergeCell ref="BK188:BK192"/>
    <mergeCell ref="BK193:BK199"/>
    <mergeCell ref="BK200:BK206"/>
    <mergeCell ref="BK207:BK211"/>
    <mergeCell ref="BK212:BK215"/>
    <mergeCell ref="X163:X172"/>
    <mergeCell ref="X153:X162"/>
    <mergeCell ref="X145:X152"/>
    <mergeCell ref="X132:X144"/>
    <mergeCell ref="W163:W172"/>
    <mergeCell ref="W153:W162"/>
    <mergeCell ref="W145:W152"/>
    <mergeCell ref="W132:W144"/>
    <mergeCell ref="V163:V172"/>
    <mergeCell ref="V153:V162"/>
    <mergeCell ref="V145:V152"/>
    <mergeCell ref="V132:V144"/>
    <mergeCell ref="Y183:Y187"/>
    <mergeCell ref="Z183:Z187"/>
    <mergeCell ref="AA183:AA187"/>
    <mergeCell ref="BK216:BK219"/>
    <mergeCell ref="AB212:AB215"/>
    <mergeCell ref="K207:K211"/>
    <mergeCell ref="J173:J182"/>
    <mergeCell ref="K173:K182"/>
    <mergeCell ref="J183:J187"/>
    <mergeCell ref="K183:K187"/>
    <mergeCell ref="J188:J192"/>
    <mergeCell ref="K188:K192"/>
    <mergeCell ref="J216:J219"/>
    <mergeCell ref="K216:K219"/>
    <mergeCell ref="AF153:AF162"/>
    <mergeCell ref="AD163:AD172"/>
    <mergeCell ref="AE163:AE172"/>
    <mergeCell ref="AF163:AF172"/>
    <mergeCell ref="AD173:AD182"/>
    <mergeCell ref="H31:H45"/>
    <mergeCell ref="H62:H70"/>
    <mergeCell ref="H54:H61"/>
    <mergeCell ref="H46:H53"/>
    <mergeCell ref="H97:H105"/>
    <mergeCell ref="H90:H96"/>
    <mergeCell ref="H79:H89"/>
    <mergeCell ref="H71:H78"/>
    <mergeCell ref="H193:H199"/>
    <mergeCell ref="H188:H192"/>
    <mergeCell ref="H183:H187"/>
    <mergeCell ref="H173:H182"/>
    <mergeCell ref="H163:H172"/>
    <mergeCell ref="H153:H162"/>
    <mergeCell ref="H145:H152"/>
    <mergeCell ref="H132:H144"/>
    <mergeCell ref="H118:H131"/>
    <mergeCell ref="H106:H117"/>
    <mergeCell ref="H237:H240"/>
    <mergeCell ref="H232:H235"/>
    <mergeCell ref="H228:H231"/>
    <mergeCell ref="H223:H226"/>
    <mergeCell ref="H220:H222"/>
    <mergeCell ref="H216:H219"/>
    <mergeCell ref="H212:H215"/>
    <mergeCell ref="H207:H211"/>
    <mergeCell ref="H200:H206"/>
    <mergeCell ref="H258:H260"/>
    <mergeCell ref="H252:H254"/>
    <mergeCell ref="H247:H250"/>
    <mergeCell ref="L106:L117"/>
    <mergeCell ref="L97:L105"/>
    <mergeCell ref="K223:K226"/>
    <mergeCell ref="I228:I231"/>
    <mergeCell ref="J228:J231"/>
    <mergeCell ref="K228:K231"/>
    <mergeCell ref="I232:I235"/>
    <mergeCell ref="J232:J235"/>
    <mergeCell ref="K232:K235"/>
    <mergeCell ref="I212:I215"/>
    <mergeCell ref="J212:J215"/>
    <mergeCell ref="K212:K215"/>
    <mergeCell ref="I216:I219"/>
    <mergeCell ref="K193:K199"/>
    <mergeCell ref="J200:J206"/>
    <mergeCell ref="K200:K206"/>
    <mergeCell ref="J207:J211"/>
    <mergeCell ref="I173:I182"/>
    <mergeCell ref="I183:I187"/>
    <mergeCell ref="I188:I192"/>
    <mergeCell ref="L62:L70"/>
    <mergeCell ref="L54:L61"/>
    <mergeCell ref="L118:L131"/>
    <mergeCell ref="L258:L260"/>
    <mergeCell ref="L252:L254"/>
    <mergeCell ref="L247:L250"/>
    <mergeCell ref="L237:L240"/>
    <mergeCell ref="L232:L235"/>
    <mergeCell ref="L228:L231"/>
    <mergeCell ref="L223:L226"/>
    <mergeCell ref="L220:L222"/>
    <mergeCell ref="L216:L219"/>
    <mergeCell ref="L212:L215"/>
    <mergeCell ref="L207:L211"/>
    <mergeCell ref="L200:L206"/>
    <mergeCell ref="L193:L199"/>
    <mergeCell ref="L188:L192"/>
    <mergeCell ref="L183:L187"/>
    <mergeCell ref="L173:L182"/>
    <mergeCell ref="L163:L172"/>
    <mergeCell ref="L153:L162"/>
    <mergeCell ref="L145:L152"/>
    <mergeCell ref="L132:L144"/>
    <mergeCell ref="L90:L96"/>
    <mergeCell ref="L79:L89"/>
    <mergeCell ref="L71:L78"/>
    <mergeCell ref="I258:I260"/>
    <mergeCell ref="J258:J260"/>
    <mergeCell ref="K258:K260"/>
    <mergeCell ref="I237:I240"/>
    <mergeCell ref="X46:X53"/>
    <mergeCell ref="W46:W53"/>
    <mergeCell ref="V46:V53"/>
    <mergeCell ref="X22:X30"/>
    <mergeCell ref="X31:X45"/>
    <mergeCell ref="V31:V45"/>
    <mergeCell ref="V22:V30"/>
    <mergeCell ref="W22:W30"/>
    <mergeCell ref="X118:X131"/>
    <mergeCell ref="X106:X117"/>
    <mergeCell ref="X97:X105"/>
    <mergeCell ref="W118:W131"/>
    <mergeCell ref="W106:W117"/>
    <mergeCell ref="W97:W105"/>
    <mergeCell ref="X90:X96"/>
    <mergeCell ref="W90:W96"/>
    <mergeCell ref="V118:V131"/>
    <mergeCell ref="V106:V117"/>
    <mergeCell ref="V97:V105"/>
    <mergeCell ref="V90:V96"/>
    <mergeCell ref="BM31:BM45"/>
    <mergeCell ref="BN31:BN45"/>
    <mergeCell ref="BO31:BO45"/>
    <mergeCell ref="BP31:BP45"/>
    <mergeCell ref="BQ31:BQ45"/>
    <mergeCell ref="BR31:BR45"/>
    <mergeCell ref="BS31:BS45"/>
    <mergeCell ref="BT31:BT45"/>
    <mergeCell ref="BU31:BU45"/>
    <mergeCell ref="BV31:BV45"/>
    <mergeCell ref="BW31:BW45"/>
    <mergeCell ref="BX31:BX45"/>
    <mergeCell ref="BY31:BY45"/>
    <mergeCell ref="BY22:BY30"/>
    <mergeCell ref="BX22:BX30"/>
    <mergeCell ref="BW22:BW30"/>
    <mergeCell ref="BV22:BV30"/>
    <mergeCell ref="BU22:BU30"/>
    <mergeCell ref="BT22:BT30"/>
    <mergeCell ref="BS22:BS30"/>
    <mergeCell ref="BR22:BR30"/>
    <mergeCell ref="BQ22:BQ30"/>
    <mergeCell ref="BP22:BP30"/>
    <mergeCell ref="BO22:BO30"/>
    <mergeCell ref="BN22:BN30"/>
    <mergeCell ref="BM22:BM30"/>
    <mergeCell ref="BY79:BY89"/>
    <mergeCell ref="BX79:BX89"/>
    <mergeCell ref="BW79:BW89"/>
    <mergeCell ref="BY71:BY78"/>
    <mergeCell ref="BX71:BX78"/>
    <mergeCell ref="BW71:BW78"/>
    <mergeCell ref="BY62:BY70"/>
    <mergeCell ref="BX62:BX70"/>
    <mergeCell ref="BW62:BW70"/>
    <mergeCell ref="BY54:BY61"/>
    <mergeCell ref="BX54:BX61"/>
    <mergeCell ref="BW54:BW61"/>
    <mergeCell ref="BY46:BY53"/>
    <mergeCell ref="BX46:BX53"/>
    <mergeCell ref="BW46:BW53"/>
    <mergeCell ref="BV79:BV89"/>
    <mergeCell ref="BV71:BV78"/>
    <mergeCell ref="BV62:BV70"/>
    <mergeCell ref="BV54:BV61"/>
    <mergeCell ref="BV46:BV53"/>
    <mergeCell ref="BU79:BU89"/>
    <mergeCell ref="BU71:BU78"/>
    <mergeCell ref="BU62:BU70"/>
    <mergeCell ref="BU54:BU61"/>
    <mergeCell ref="BU46:BU53"/>
    <mergeCell ref="BT79:BT89"/>
    <mergeCell ref="BT71:BT78"/>
    <mergeCell ref="BT62:BT70"/>
    <mergeCell ref="BT54:BT61"/>
    <mergeCell ref="BT46:BT53"/>
    <mergeCell ref="BS79:BS89"/>
    <mergeCell ref="BS71:BS78"/>
    <mergeCell ref="BS62:BS70"/>
    <mergeCell ref="BS54:BS61"/>
    <mergeCell ref="BS46:BS53"/>
    <mergeCell ref="BR71:BR78"/>
    <mergeCell ref="BR62:BR70"/>
    <mergeCell ref="BR79:BR89"/>
    <mergeCell ref="BQ79:BQ89"/>
    <mergeCell ref="BQ71:BQ78"/>
    <mergeCell ref="BQ62:BQ70"/>
    <mergeCell ref="BR54:BR61"/>
    <mergeCell ref="BQ54:BQ61"/>
    <mergeCell ref="BR46:BR53"/>
    <mergeCell ref="BQ46:BQ53"/>
    <mergeCell ref="BP79:BP89"/>
    <mergeCell ref="BP71:BP78"/>
    <mergeCell ref="BP62:BP70"/>
    <mergeCell ref="BP54:BP61"/>
    <mergeCell ref="BP46:BP53"/>
    <mergeCell ref="BO79:BO89"/>
    <mergeCell ref="BO71:BO78"/>
    <mergeCell ref="BO62:BO70"/>
    <mergeCell ref="BO54:BO61"/>
    <mergeCell ref="BN79:BN89"/>
    <mergeCell ref="BN71:BN78"/>
    <mergeCell ref="BN62:BN70"/>
    <mergeCell ref="BN54:BN61"/>
    <mergeCell ref="BO46:BO53"/>
    <mergeCell ref="BN46:BN53"/>
    <mergeCell ref="BM46:BM53"/>
    <mergeCell ref="BM54:BM61"/>
    <mergeCell ref="BM62:BM70"/>
    <mergeCell ref="BM71:BM78"/>
    <mergeCell ref="BM79:BM89"/>
    <mergeCell ref="BY132:BY144"/>
    <mergeCell ref="BX132:BX144"/>
    <mergeCell ref="BW132:BW144"/>
    <mergeCell ref="BV132:BV144"/>
    <mergeCell ref="BU132:BU144"/>
    <mergeCell ref="BT132:BT144"/>
    <mergeCell ref="BS132:BS144"/>
    <mergeCell ref="BR132:BR144"/>
    <mergeCell ref="BY118:BY131"/>
    <mergeCell ref="BX118:BX131"/>
    <mergeCell ref="BW118:BW131"/>
    <mergeCell ref="BV118:BV131"/>
    <mergeCell ref="BU118:BU131"/>
    <mergeCell ref="BT118:BT131"/>
    <mergeCell ref="BS118:BS131"/>
    <mergeCell ref="BR118:BR131"/>
    <mergeCell ref="BX106:BX117"/>
    <mergeCell ref="BY106:BY117"/>
    <mergeCell ref="BW106:BW117"/>
    <mergeCell ref="BV106:BV117"/>
    <mergeCell ref="BU106:BU117"/>
    <mergeCell ref="BT106:BT117"/>
    <mergeCell ref="BS106:BS117"/>
    <mergeCell ref="BR106:BR117"/>
    <mergeCell ref="BY97:BY105"/>
    <mergeCell ref="BX97:BX105"/>
    <mergeCell ref="BW97:BW105"/>
    <mergeCell ref="BY90:BY96"/>
    <mergeCell ref="BX90:BX96"/>
    <mergeCell ref="BW90:BW96"/>
    <mergeCell ref="BV90:BV96"/>
    <mergeCell ref="BU90:BU96"/>
    <mergeCell ref="BT90:BT96"/>
    <mergeCell ref="BS90:BS96"/>
    <mergeCell ref="BR90:BR96"/>
    <mergeCell ref="BQ90:BQ96"/>
    <mergeCell ref="BP90:BP96"/>
    <mergeCell ref="BO90:BO96"/>
    <mergeCell ref="BN90:BN96"/>
    <mergeCell ref="BM90:BM96"/>
    <mergeCell ref="BP145:BP152"/>
    <mergeCell ref="BV97:BV105"/>
    <mergeCell ref="BU97:BU105"/>
    <mergeCell ref="BT97:BT105"/>
    <mergeCell ref="BS97:BS105"/>
    <mergeCell ref="BR97:BR105"/>
    <mergeCell ref="BQ132:BQ144"/>
    <mergeCell ref="BP132:BP144"/>
    <mergeCell ref="BO132:BO144"/>
    <mergeCell ref="BQ118:BQ131"/>
    <mergeCell ref="BP118:BP131"/>
    <mergeCell ref="BO118:BO131"/>
    <mergeCell ref="BQ106:BQ117"/>
    <mergeCell ref="BP106:BP117"/>
    <mergeCell ref="BO106:BO117"/>
    <mergeCell ref="BQ97:BQ105"/>
    <mergeCell ref="BP97:BP105"/>
    <mergeCell ref="BO97:BO105"/>
    <mergeCell ref="BO145:BO152"/>
    <mergeCell ref="BN132:BN144"/>
    <mergeCell ref="BN118:BN131"/>
    <mergeCell ref="BN106:BN117"/>
    <mergeCell ref="BN97:BN105"/>
    <mergeCell ref="BM132:BM144"/>
    <mergeCell ref="BM118:BM131"/>
    <mergeCell ref="BM106:BM117"/>
    <mergeCell ref="BM97:BM105"/>
    <mergeCell ref="BM193:BM199"/>
    <mergeCell ref="BM188:BM192"/>
    <mergeCell ref="BM183:BM187"/>
    <mergeCell ref="BM173:BM182"/>
    <mergeCell ref="BM163:BM172"/>
    <mergeCell ref="BM153:BM162"/>
    <mergeCell ref="BM145:BM152"/>
    <mergeCell ref="BP193:BP199"/>
    <mergeCell ref="BP188:BP192"/>
    <mergeCell ref="BP183:BP187"/>
    <mergeCell ref="BO193:BO199"/>
    <mergeCell ref="BO188:BO192"/>
    <mergeCell ref="BO183:BO187"/>
    <mergeCell ref="BO173:BO182"/>
    <mergeCell ref="BO163:BO172"/>
    <mergeCell ref="BO153:BO162"/>
    <mergeCell ref="BN193:BN199"/>
    <mergeCell ref="BN188:BN192"/>
    <mergeCell ref="BN183:BN187"/>
    <mergeCell ref="BN173:BN182"/>
    <mergeCell ref="BN163:BN172"/>
    <mergeCell ref="BN153:BN162"/>
    <mergeCell ref="BN145:BN152"/>
    <mergeCell ref="BU216:BU219"/>
    <mergeCell ref="BU212:BU215"/>
    <mergeCell ref="BU207:BU211"/>
    <mergeCell ref="BU200:BU206"/>
    <mergeCell ref="BT223:BT226"/>
    <mergeCell ref="BT220:BT222"/>
    <mergeCell ref="BT216:BT219"/>
    <mergeCell ref="BT212:BT215"/>
    <mergeCell ref="BT207:BT211"/>
    <mergeCell ref="BT200:BT206"/>
    <mergeCell ref="BS223:BS226"/>
    <mergeCell ref="BS220:BS222"/>
    <mergeCell ref="BS216:BS219"/>
    <mergeCell ref="BS212:BS215"/>
    <mergeCell ref="BS207:BS211"/>
    <mergeCell ref="BS200:BS206"/>
    <mergeCell ref="BR223:BR226"/>
    <mergeCell ref="BR220:BR222"/>
    <mergeCell ref="BR216:BR219"/>
    <mergeCell ref="BR212:BR215"/>
    <mergeCell ref="BP237:BP240"/>
    <mergeCell ref="BR237:BR240"/>
    <mergeCell ref="BR232:BR235"/>
    <mergeCell ref="BR228:BR231"/>
    <mergeCell ref="BQ232:BQ235"/>
    <mergeCell ref="BQ228:BQ231"/>
    <mergeCell ref="BP232:BP235"/>
    <mergeCell ref="BP228:BP231"/>
    <mergeCell ref="BO232:BO235"/>
    <mergeCell ref="BO228:BO231"/>
    <mergeCell ref="BN216:BN219"/>
    <mergeCell ref="BQ200:BQ206"/>
    <mergeCell ref="BP223:BP226"/>
    <mergeCell ref="BN223:BN226"/>
    <mergeCell ref="BN220:BN222"/>
    <mergeCell ref="BN212:BN215"/>
    <mergeCell ref="BN207:BN211"/>
    <mergeCell ref="BN200:BN206"/>
    <mergeCell ref="BY153:BY162"/>
    <mergeCell ref="BX153:BX162"/>
    <mergeCell ref="BW153:BW162"/>
    <mergeCell ref="BV153:BV162"/>
    <mergeCell ref="BU153:BU162"/>
    <mergeCell ref="BT153:BT162"/>
    <mergeCell ref="BS153:BS162"/>
    <mergeCell ref="BR153:BR162"/>
    <mergeCell ref="BQ153:BQ162"/>
    <mergeCell ref="BP153:BP162"/>
    <mergeCell ref="BY173:BY182"/>
    <mergeCell ref="BX173:BX182"/>
    <mergeCell ref="BW173:BW182"/>
    <mergeCell ref="BV173:BV182"/>
    <mergeCell ref="BU173:BU182"/>
    <mergeCell ref="BT173:BT182"/>
    <mergeCell ref="BS173:BS182"/>
    <mergeCell ref="BQ173:BQ182"/>
    <mergeCell ref="BR173:BR182"/>
    <mergeCell ref="BY163:BY172"/>
    <mergeCell ref="BP173:BP182"/>
    <mergeCell ref="BX163:BX172"/>
    <mergeCell ref="BW163:BW172"/>
    <mergeCell ref="BV163:BV172"/>
    <mergeCell ref="BU163:BU172"/>
    <mergeCell ref="BT163:BT172"/>
    <mergeCell ref="BS163:BS172"/>
    <mergeCell ref="BR163:BR172"/>
    <mergeCell ref="BQ163:BQ172"/>
    <mergeCell ref="BP163:BP172"/>
    <mergeCell ref="BQ183:BQ187"/>
    <mergeCell ref="BY193:BY199"/>
    <mergeCell ref="BY188:BY192"/>
    <mergeCell ref="BY183:BY187"/>
    <mergeCell ref="BX193:BX199"/>
    <mergeCell ref="BX188:BX192"/>
    <mergeCell ref="BX183:BX187"/>
    <mergeCell ref="BW193:BW199"/>
    <mergeCell ref="BW188:BW192"/>
    <mergeCell ref="BW183:BW187"/>
    <mergeCell ref="BV193:BV199"/>
    <mergeCell ref="BV188:BV192"/>
    <mergeCell ref="BV183:BV187"/>
    <mergeCell ref="BU193:BU199"/>
    <mergeCell ref="BU188:BU192"/>
    <mergeCell ref="BU183:BU187"/>
    <mergeCell ref="BT193:BT199"/>
    <mergeCell ref="BT188:BT192"/>
    <mergeCell ref="BS193:BS199"/>
    <mergeCell ref="BQ193:BQ199"/>
    <mergeCell ref="BS188:BS192"/>
    <mergeCell ref="BS183:BS187"/>
    <mergeCell ref="BT183:BT187"/>
    <mergeCell ref="BR193:BR199"/>
    <mergeCell ref="BR188:BR192"/>
    <mergeCell ref="BR183:BR187"/>
    <mergeCell ref="BQ188:BQ192"/>
    <mergeCell ref="BM258:BM260"/>
    <mergeCell ref="BT252:BT254"/>
    <mergeCell ref="BU252:BU254"/>
    <mergeCell ref="BT232:BT235"/>
    <mergeCell ref="BR207:BR211"/>
    <mergeCell ref="BR200:BR206"/>
    <mergeCell ref="BQ223:BQ226"/>
    <mergeCell ref="BQ220:BQ222"/>
    <mergeCell ref="BQ216:BQ219"/>
    <mergeCell ref="BQ212:BQ215"/>
    <mergeCell ref="BQ207:BQ211"/>
    <mergeCell ref="BO237:BO240"/>
    <mergeCell ref="BN237:BN240"/>
    <mergeCell ref="BM237:BM240"/>
    <mergeCell ref="BM232:BM235"/>
    <mergeCell ref="BM228:BM231"/>
    <mergeCell ref="BM223:BM226"/>
    <mergeCell ref="BM220:BM222"/>
    <mergeCell ref="BM212:BM215"/>
    <mergeCell ref="BM207:BM211"/>
    <mergeCell ref="BM200:BM206"/>
    <mergeCell ref="BP220:BP222"/>
    <mergeCell ref="BP216:BP219"/>
    <mergeCell ref="BP212:BP215"/>
    <mergeCell ref="BP207:BP211"/>
    <mergeCell ref="BP200:BP206"/>
    <mergeCell ref="BO223:BO226"/>
    <mergeCell ref="BO220:BO222"/>
    <mergeCell ref="BO216:BO219"/>
    <mergeCell ref="BO212:BO215"/>
    <mergeCell ref="BO207:BO211"/>
    <mergeCell ref="BO200:BO206"/>
    <mergeCell ref="BV252:BV254"/>
    <mergeCell ref="BW252:BW254"/>
    <mergeCell ref="BX252:BX254"/>
    <mergeCell ref="BY252:BY254"/>
    <mergeCell ref="BM252:BM254"/>
    <mergeCell ref="BS237:BS240"/>
    <mergeCell ref="BS232:BS235"/>
    <mergeCell ref="BS228:BS231"/>
    <mergeCell ref="BY223:BY226"/>
    <mergeCell ref="BX223:BX226"/>
    <mergeCell ref="BY220:BY222"/>
    <mergeCell ref="BX220:BX222"/>
    <mergeCell ref="BY216:BY219"/>
    <mergeCell ref="BX216:BX219"/>
    <mergeCell ref="BW223:BW226"/>
    <mergeCell ref="BW220:BW222"/>
    <mergeCell ref="BW216:BW219"/>
    <mergeCell ref="BV223:BV226"/>
    <mergeCell ref="BV220:BV222"/>
    <mergeCell ref="BV216:BV219"/>
    <mergeCell ref="BY232:BY235"/>
    <mergeCell ref="BY228:BY231"/>
    <mergeCell ref="BX232:BX235"/>
    <mergeCell ref="BX228:BX231"/>
    <mergeCell ref="BY237:BY240"/>
    <mergeCell ref="BX237:BX240"/>
    <mergeCell ref="BW237:BW240"/>
    <mergeCell ref="BW232:BW235"/>
    <mergeCell ref="BW228:BW231"/>
    <mergeCell ref="BM216:BM219"/>
    <mergeCell ref="BU223:BU226"/>
    <mergeCell ref="BU220:BU222"/>
    <mergeCell ref="BW212:BW215"/>
    <mergeCell ref="BW207:BW211"/>
    <mergeCell ref="BW200:BW206"/>
    <mergeCell ref="BV212:BV215"/>
    <mergeCell ref="BS252:BS254"/>
    <mergeCell ref="BR252:BR254"/>
    <mergeCell ref="BQ252:BQ254"/>
    <mergeCell ref="BP252:BP254"/>
    <mergeCell ref="BR247:BR250"/>
    <mergeCell ref="BQ247:BQ250"/>
    <mergeCell ref="BP247:BP250"/>
    <mergeCell ref="BO247:BO250"/>
    <mergeCell ref="BO252:BO254"/>
    <mergeCell ref="BN252:BN254"/>
    <mergeCell ref="BN247:BN250"/>
    <mergeCell ref="BY258:BY260"/>
    <mergeCell ref="BX258:BX260"/>
    <mergeCell ref="BW258:BW260"/>
    <mergeCell ref="BV258:BV260"/>
    <mergeCell ref="BU258:BU260"/>
    <mergeCell ref="BT258:BT260"/>
    <mergeCell ref="BS258:BS260"/>
    <mergeCell ref="BR258:BR260"/>
    <mergeCell ref="BQ258:BQ260"/>
    <mergeCell ref="BP258:BP260"/>
    <mergeCell ref="BO258:BO260"/>
    <mergeCell ref="BN258:BN260"/>
    <mergeCell ref="BQ237:BQ240"/>
    <mergeCell ref="BV228:BV231"/>
    <mergeCell ref="BU237:BU240"/>
    <mergeCell ref="BU232:BU235"/>
    <mergeCell ref="BU228:BU231"/>
    <mergeCell ref="BV207:BV211"/>
    <mergeCell ref="BV200:BV206"/>
    <mergeCell ref="BV237:BV240"/>
    <mergeCell ref="BV232:BV235"/>
    <mergeCell ref="BT228:BT231"/>
    <mergeCell ref="BT237:BT240"/>
    <mergeCell ref="BN232:BN235"/>
    <mergeCell ref="BN228:BN231"/>
    <mergeCell ref="CE22:CE30"/>
    <mergeCell ref="BM247:BM250"/>
    <mergeCell ref="BY145:BY152"/>
    <mergeCell ref="BX145:BX152"/>
    <mergeCell ref="BW145:BW152"/>
    <mergeCell ref="BV145:BV152"/>
    <mergeCell ref="BU145:BU152"/>
    <mergeCell ref="BT145:BT152"/>
    <mergeCell ref="BS145:BS152"/>
    <mergeCell ref="BR145:BR152"/>
    <mergeCell ref="BQ145:BQ152"/>
    <mergeCell ref="BY247:BY250"/>
    <mergeCell ref="BX247:BX250"/>
    <mergeCell ref="BW247:BW250"/>
    <mergeCell ref="BV247:BV250"/>
    <mergeCell ref="BU247:BU250"/>
    <mergeCell ref="BT247:BT250"/>
    <mergeCell ref="BS247:BS250"/>
    <mergeCell ref="BY212:BY215"/>
    <mergeCell ref="BX212:BX215"/>
    <mergeCell ref="BY207:BY211"/>
    <mergeCell ref="BX207:BX211"/>
    <mergeCell ref="BY200:BY206"/>
    <mergeCell ref="BX200:BX206"/>
  </mergeCells>
  <phoneticPr fontId="2" type="noConversion"/>
  <pageMargins left="0.51181102362204722" right="0.51181102362204722" top="0.78740157480314965" bottom="0.78740157480314965" header="0.31496062992125984" footer="0.31496062992125984"/>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RBTRANS CONTRATAÇÕES DEZ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2024-10-08T16:14:01Z</cp:lastPrinted>
  <dcterms:created xsi:type="dcterms:W3CDTF">2013-10-11T22:10:57Z</dcterms:created>
  <dcterms:modified xsi:type="dcterms:W3CDTF">2025-02-04T14:25:02Z</dcterms:modified>
</cp:coreProperties>
</file>