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775"/>
  </bookViews>
  <sheets>
    <sheet name="LICITAÇÕES FUNDEB JUNHO" sheetId="11" r:id="rId1"/>
  </sheets>
  <definedNames>
    <definedName name="_xlnm._FilterDatabase" localSheetId="0" hidden="1">'LICITAÇÕES FUNDEB JUNHO'!$A$14:$BM$61</definedName>
    <definedName name="_xlnm.Print_Area" localSheetId="0">'LICITAÇÕES FUNDEB JUNHO'!$A$1:$BR$65</definedName>
  </definedNames>
  <calcPr calcId="145621"/>
</workbook>
</file>

<file path=xl/calcChain.xml><?xml version="1.0" encoding="utf-8"?>
<calcChain xmlns="http://schemas.openxmlformats.org/spreadsheetml/2006/main">
  <c r="AN44" i="11" l="1"/>
  <c r="AN55" i="11"/>
  <c r="AN21" i="11" l="1"/>
  <c r="AL59" i="11" l="1"/>
  <c r="AL57" i="11"/>
  <c r="AL58" i="11" s="1"/>
  <c r="AL45" i="11"/>
  <c r="AL46" i="11" s="1"/>
  <c r="AF45" i="11"/>
  <c r="AL35" i="11"/>
  <c r="AL36" i="11" s="1"/>
  <c r="AL37" i="11" s="1"/>
  <c r="AL29" i="11"/>
  <c r="AL30" i="11" s="1"/>
  <c r="AL31" i="11" s="1"/>
  <c r="AL32" i="11" s="1"/>
  <c r="AL33" i="11" s="1"/>
  <c r="AL34" i="11" s="1"/>
  <c r="AL26" i="11"/>
  <c r="AL27" i="11" s="1"/>
  <c r="AL28" i="11" s="1"/>
  <c r="AL24" i="11"/>
  <c r="AL25" i="11" s="1"/>
  <c r="AL22" i="11"/>
  <c r="AL23" i="11" s="1"/>
  <c r="AK38" i="11"/>
  <c r="AL38" i="11" l="1"/>
  <c r="AJ58" i="11"/>
  <c r="AL47" i="11"/>
  <c r="AL50" i="11" s="1"/>
  <c r="AE47" i="11"/>
  <c r="AJ50" i="11"/>
  <c r="AE46" i="11"/>
  <c r="AJ38" i="11"/>
  <c r="AM55" i="11" l="1"/>
  <c r="AM53" i="11"/>
  <c r="AM21" i="11"/>
  <c r="AM40" i="11" l="1"/>
  <c r="AO43" i="11" l="1"/>
  <c r="AO41" i="11"/>
  <c r="AO40" i="11"/>
  <c r="AL40" i="11"/>
  <c r="AM44" i="11" l="1"/>
  <c r="AL53" i="11" l="1"/>
  <c r="AO53" i="11" l="1"/>
  <c r="AO55" i="11" l="1"/>
  <c r="AO44" i="11"/>
  <c r="AM61" i="11" l="1"/>
  <c r="AN61" i="11" l="1"/>
  <c r="AL55" i="11" l="1"/>
  <c r="AN85" i="11" l="1"/>
  <c r="AH61" i="11"/>
  <c r="O61" i="11"/>
  <c r="AL44" i="11"/>
  <c r="AE25" i="11"/>
  <c r="AG24" i="11"/>
  <c r="AG61" i="11" s="1"/>
  <c r="AE22" i="11"/>
  <c r="AE23" i="11" l="1"/>
  <c r="AO21" i="11"/>
  <c r="AO61" i="11" s="1"/>
  <c r="AE27" i="11" l="1"/>
  <c r="AE28" i="11" l="1"/>
  <c r="AE30" i="11" l="1"/>
  <c r="AE31" i="11" l="1"/>
  <c r="AE32" i="11" l="1"/>
  <c r="AE33" i="11" l="1"/>
  <c r="AE34" i="11" l="1"/>
  <c r="AL61" i="11" l="1"/>
  <c r="AE36" i="11"/>
</calcChain>
</file>

<file path=xl/sharedStrings.xml><?xml version="1.0" encoding="utf-8"?>
<sst xmlns="http://schemas.openxmlformats.org/spreadsheetml/2006/main" count="299" uniqueCount="228">
  <si>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</si>
  <si>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</si>
  <si>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</si>
  <si>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</si>
  <si>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</si>
  <si>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</si>
  <si>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</si>
  <si>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</si>
  <si>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</si>
  <si>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</si>
  <si>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</si>
  <si>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</si>
  <si>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</si>
  <si>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</si>
  <si>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</si>
  <si>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</si>
  <si>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</si>
  <si>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</si>
  <si>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</si>
  <si>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</si>
  <si>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</si>
  <si>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</si>
  <si>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</si>
  <si>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</si>
  <si>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</si>
  <si>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</si>
  <si>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</si>
  <si>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</si>
  <si>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</si>
  <si>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</si>
  <si>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</si>
  <si>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</si>
  <si>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</si>
  <si>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</si>
  <si>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</si>
  <si>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</si>
  <si>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</si>
  <si>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</si>
  <si>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</si>
  <si>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</si>
  <si>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</si>
  <si>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</si>
  <si>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</si>
  <si>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(z)</t>
  </si>
  <si>
    <t>(aa)</t>
  </si>
  <si>
    <t>(ac)</t>
  </si>
  <si>
    <t>(c )</t>
  </si>
  <si>
    <t>Valor contratado</t>
  </si>
  <si>
    <t>PODER EXECUTIVO MUNICIPAL</t>
  </si>
  <si>
    <t>Especificações do Contrato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</si>
  <si>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</si>
  <si>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</si>
  <si>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</si>
  <si>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</si>
  <si>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</si>
  <si>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</si>
  <si>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</si>
  <si>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</si>
  <si>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</si>
  <si>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</si>
  <si>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</si>
  <si>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</si>
  <si>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</si>
  <si>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</si>
  <si>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</si>
  <si>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</si>
  <si>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</si>
  <si>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</si>
  <si>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</si>
  <si>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</si>
  <si>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</si>
  <si>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</si>
  <si>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</si>
  <si>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</si>
  <si>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Especificação de obras e serviços de engenharia</t>
  </si>
  <si>
    <t>(at)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</si>
  <si>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</si>
  <si>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</si>
  <si>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</si>
  <si>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</si>
  <si>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</si>
  <si>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</si>
  <si>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</si>
  <si>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</si>
  <si>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</si>
  <si>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</si>
  <si>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</si>
  <si>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</si>
  <si>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</si>
  <si>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</si>
  <si>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</si>
  <si>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</si>
  <si>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</si>
  <si>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</si>
  <si>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</si>
  <si>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(bd)</t>
  </si>
  <si>
    <t>(be)</t>
  </si>
  <si>
    <t>Dispensa ou Inexigibilidade de Licitação</t>
  </si>
  <si>
    <t>RESOLUÇÃO Nº 87, DE 28 DE NOVEMBRO DE 2013 - TRIBUNAL DE CONTAS DO ESTADO DO ACRE</t>
  </si>
  <si>
    <t>MENOR PREÇO</t>
  </si>
  <si>
    <t>PREGÃO SRP</t>
  </si>
  <si>
    <t>33.90.39.00</t>
  </si>
  <si>
    <t>069/2012</t>
  </si>
  <si>
    <t>CONTRATAÇÃO DE EMPRESA PARA PRESTAÇÃO DO SERVIÇOS TERCEIRIZADOS ESPECIALIZADOS EM SUPORTE DE ATIVIDADES AUXILIARES, LIMPEZA E CONSERVAÇÃO (SERVENTES, ZELADORES DIURNOS, AUXILIAR DE DEPÓSITO, OFICCE BOY, RECEPCIONISTA, COPEIRO, ARTÍFICE DE SERVIÇOS GERAIS), SEM FORNECIMENTO DE MATERIAL DE CONSUMO</t>
  </si>
  <si>
    <t>CONT./SEME/Nº 119/2012</t>
  </si>
  <si>
    <t>J. W. C. NASCIMENTO</t>
  </si>
  <si>
    <t>04</t>
  </si>
  <si>
    <t>Aditivo de Valor (Quantitativo)</t>
  </si>
  <si>
    <t xml:space="preserve"> </t>
  </si>
  <si>
    <t>018/2012</t>
  </si>
  <si>
    <t>04.090.759/0001-63</t>
  </si>
  <si>
    <t>Repactuação de Valor</t>
  </si>
  <si>
    <t>Prorrogação de Prazo de 12 meses</t>
  </si>
  <si>
    <t>Aditivo de Quantitativo</t>
  </si>
  <si>
    <t>Em andamento em 2015</t>
  </si>
  <si>
    <t>339/2014</t>
  </si>
  <si>
    <t>117/2014</t>
  </si>
  <si>
    <t>PRESTAÇÃO DE SERVIÇOS TERCEIRIZADOS DE SEGURANÇA E VIGILÂNCIA PATRIMONIAL NOTURNA DESARMADA</t>
  </si>
  <si>
    <t>CONT.SEME/Nº 07/2015</t>
  </si>
  <si>
    <t>GOLD SERVICE VIGILANCIA E SEGURANÇA</t>
  </si>
  <si>
    <t>02.764.609/0001-62</t>
  </si>
  <si>
    <t>Supressão de Valor</t>
  </si>
  <si>
    <t>121/2015</t>
  </si>
  <si>
    <t>030/2015</t>
  </si>
  <si>
    <t>PREGAO SRP</t>
  </si>
  <si>
    <t>PRESTAÇAO DE SERVIÇO DE AGENTE DE PORTARIA</t>
  </si>
  <si>
    <t>CONT./SEME/Nº 122/2015</t>
  </si>
  <si>
    <t>JWC MULTISERVIÇOS LTDA</t>
  </si>
  <si>
    <t>Prorrogação de Prazo 12 meses</t>
  </si>
  <si>
    <t>DISPENSA DE LICITAÇÃO</t>
  </si>
  <si>
    <t>AQUISIÇAO DE MATERIAL DE DISTRIBUIÇAO GRATUITA</t>
  </si>
  <si>
    <t>J R DE ARAUJO</t>
  </si>
  <si>
    <t>66.998.691/0001-72</t>
  </si>
  <si>
    <t>33.90.32.00</t>
  </si>
  <si>
    <t>7996/2015</t>
  </si>
  <si>
    <t>CONT./SEME/Nº 37/2016</t>
  </si>
  <si>
    <t>11771</t>
  </si>
  <si>
    <t>I</t>
  </si>
  <si>
    <t>Art. 25, inciso I da Lei 8.666/93</t>
  </si>
  <si>
    <t>Executado até 2016</t>
  </si>
  <si>
    <t xml:space="preserve"> Executado no Exercício 2017</t>
  </si>
  <si>
    <t>239/14</t>
  </si>
  <si>
    <t>028/2014</t>
  </si>
  <si>
    <t>TOMADA DE PREÇO</t>
  </si>
  <si>
    <t>PREÇO E TÉCNICA</t>
  </si>
  <si>
    <t>PRESTAÇÃO DE SERVIÇOS TÉCNICOS, COM PROFISSIONAIS ESPECIALIZADOS PARA APOIAR O DESENVOLVIMENTO, AMPLIAÇÃO E A CONSOLIDAÇÃO PROGRESSIVA DO PROGRAMA FORMAÇÃO CONTINUADA</t>
  </si>
  <si>
    <t>CONT.SEME/Nº 153/14</t>
  </si>
  <si>
    <t>INSTITUTO ABAPORU DE EDUCAÇÃO E CULTURA</t>
  </si>
  <si>
    <t>08.511.760/0001-75</t>
  </si>
  <si>
    <t>Alteração de Programa de Trabalho e Fonte de Recursos</t>
  </si>
  <si>
    <t>Registro de Preço</t>
  </si>
  <si>
    <t>Nº da Ata de Registro de Preço</t>
  </si>
  <si>
    <t>Vigência da Ata</t>
  </si>
  <si>
    <t xml:space="preserve">Início </t>
  </si>
  <si>
    <t>Art. 57-LF nº 8666/93</t>
  </si>
  <si>
    <t>Art. 65,  § 8º - LF nº 8.666/93</t>
  </si>
  <si>
    <t>Data da Concessão do Reajuste</t>
  </si>
  <si>
    <t>% de Reajuste</t>
  </si>
  <si>
    <t>Valor do Reajuste</t>
  </si>
  <si>
    <t>Especificações de Termo Aditivo/Apostilamento</t>
  </si>
  <si>
    <t>Apostilamento</t>
  </si>
  <si>
    <t>Contrato e Termo de Aditivo</t>
  </si>
  <si>
    <t>(r)</t>
  </si>
  <si>
    <t>(t)</t>
  </si>
  <si>
    <t>(u )</t>
  </si>
  <si>
    <t>(y )</t>
  </si>
  <si>
    <t>(ad)</t>
  </si>
  <si>
    <t>(ae)</t>
  </si>
  <si>
    <t>(ag)</t>
  </si>
  <si>
    <t>Execução Financeira</t>
  </si>
  <si>
    <t xml:space="preserve">(ah) </t>
  </si>
  <si>
    <t xml:space="preserve">(ai) </t>
  </si>
  <si>
    <t xml:space="preserve">(aj) </t>
  </si>
  <si>
    <t xml:space="preserve">(ak) </t>
  </si>
  <si>
    <t>(al) = (n) - (ah) + (ag) + (ak)</t>
  </si>
  <si>
    <t>(ao) = (am) + (an)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</si>
  <si>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</si>
  <si>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</si>
  <si>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</si>
  <si>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</si>
  <si>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</si>
  <si>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</si>
  <si>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</si>
  <si>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</si>
  <si>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</si>
  <si>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Aditivo de Valor</t>
  </si>
  <si>
    <t>Repactuação de Preço</t>
  </si>
  <si>
    <t>Prorrogação do Prazo de 12 meses</t>
  </si>
  <si>
    <t xml:space="preserve"> TERMO ADITIVO</t>
  </si>
  <si>
    <t xml:space="preserve">16º </t>
  </si>
  <si>
    <t>Prorrogação de Prazo de 05 meses e 24 dias</t>
  </si>
  <si>
    <t>30/04/207</t>
  </si>
  <si>
    <t>TERMO DE APOSTILAMENTO</t>
  </si>
  <si>
    <t xml:space="preserve">1º </t>
  </si>
  <si>
    <t>1º</t>
  </si>
  <si>
    <t xml:space="preserve"> TERMO ADITIVO </t>
  </si>
  <si>
    <t xml:space="preserve">2º </t>
  </si>
  <si>
    <t xml:space="preserve">3º </t>
  </si>
  <si>
    <t xml:space="preserve">4º </t>
  </si>
  <si>
    <t xml:space="preserve">5º </t>
  </si>
  <si>
    <t xml:space="preserve">6º </t>
  </si>
  <si>
    <t xml:space="preserve">7º </t>
  </si>
  <si>
    <t xml:space="preserve">8º </t>
  </si>
  <si>
    <t xml:space="preserve">9º </t>
  </si>
  <si>
    <t xml:space="preserve">10º </t>
  </si>
  <si>
    <t xml:space="preserve">11º </t>
  </si>
  <si>
    <t xml:space="preserve">12º </t>
  </si>
  <si>
    <t xml:space="preserve">13º </t>
  </si>
  <si>
    <t xml:space="preserve">14º </t>
  </si>
  <si>
    <t xml:space="preserve">15º </t>
  </si>
  <si>
    <t>TERMO ADITIVO</t>
  </si>
  <si>
    <t>Repactuaão de Preço</t>
  </si>
  <si>
    <t>2º</t>
  </si>
  <si>
    <t>3º</t>
  </si>
  <si>
    <t>4º</t>
  </si>
  <si>
    <t>5º</t>
  </si>
  <si>
    <t xml:space="preserve"> TERMO DE ADITIVO</t>
  </si>
  <si>
    <t>Prorrogação de Vigência</t>
  </si>
  <si>
    <t>Nº 005/2015</t>
  </si>
  <si>
    <t>APOSTILA</t>
  </si>
  <si>
    <t>PRESTAÇÃO DE CONTAS MENSAL - EXERCÍCIO 2017</t>
  </si>
  <si>
    <t>Art. 65, caput § 1º a 6ª - LF nº 8.666/93</t>
  </si>
  <si>
    <r>
      <t xml:space="preserve">ÓRGÃO/ENTIDADE/FUNDO: </t>
    </r>
    <r>
      <rPr>
        <b/>
        <sz val="11"/>
        <color theme="1"/>
        <rFont val="Arial"/>
        <family val="2"/>
      </rPr>
      <t>FUNDO DE MANUTENÇÃO E DESENVOLVIMENTO DA EDUCAÇÃO BÁSICA E DE VALORIZAÇÃO DOS PROFISSIONAIS DA EDUCAÇÃO - FUNDEB</t>
    </r>
  </si>
  <si>
    <r>
      <t xml:space="preserve">MÊS/ANO: </t>
    </r>
    <r>
      <rPr>
        <b/>
        <sz val="11"/>
        <color theme="1"/>
        <rFont val="Arial"/>
        <family val="2"/>
      </rPr>
      <t>JANEIRO À JUNHO DE 2017</t>
    </r>
  </si>
  <si>
    <r>
      <t xml:space="preserve">DATA DA ÚLTIMA ATUALIZAÇÃO: </t>
    </r>
    <r>
      <rPr>
        <b/>
        <sz val="11"/>
        <color theme="1"/>
        <rFont val="Arial"/>
        <family val="2"/>
      </rPr>
      <t>03/07/2017</t>
    </r>
  </si>
  <si>
    <t>TOTAL</t>
  </si>
  <si>
    <r>
      <t xml:space="preserve">Nome do responsável pela elaboração: </t>
    </r>
    <r>
      <rPr>
        <b/>
        <sz val="11"/>
        <color theme="1"/>
        <rFont val="Arial"/>
        <family val="2"/>
      </rPr>
      <t>Ana Helena Meireles da Silva</t>
    </r>
  </si>
  <si>
    <r>
      <t xml:space="preserve">Nome do titular do Órgão/Entidade/Fundo: </t>
    </r>
    <r>
      <rPr>
        <b/>
        <sz val="11"/>
        <color theme="1"/>
        <rFont val="Arial"/>
        <family val="2"/>
      </rPr>
      <t>Márcio José Batista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</si>
</sst>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5">
    <xf numFmtId="0" fontId="0" fillId="0" borderId="0" xfId="0"/>
    <xf numFmtId="0" fontId="1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28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" fillId="2" borderId="32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10" fontId="1" fillId="2" borderId="2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vertical="center" wrapText="1"/>
    </xf>
    <xf numFmtId="164" fontId="3" fillId="2" borderId="32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4" fontId="3" fillId="2" borderId="32" xfId="0" applyNumberFormat="1" applyFont="1" applyFill="1" applyBorder="1" applyAlignment="1">
      <alignment vertical="center" wrapText="1"/>
    </xf>
    <xf numFmtId="164" fontId="1" fillId="2" borderId="32" xfId="0" applyNumberFormat="1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right" vertical="center" wrapText="1"/>
    </xf>
    <xf numFmtId="3" fontId="1" fillId="2" borderId="28" xfId="0" applyNumberFormat="1" applyFont="1" applyFill="1" applyBorder="1" applyAlignment="1">
      <alignment horizontal="justify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1" fillId="2" borderId="28" xfId="0" applyFont="1" applyFill="1" applyBorder="1" applyAlignment="1">
      <alignment vertical="center" wrapText="1"/>
    </xf>
    <xf numFmtId="3" fontId="1" fillId="2" borderId="28" xfId="0" applyNumberFormat="1" applyFont="1" applyFill="1" applyBorder="1" applyAlignment="1">
      <alignment vertical="center" wrapText="1"/>
    </xf>
    <xf numFmtId="14" fontId="1" fillId="2" borderId="28" xfId="0" applyNumberFormat="1" applyFont="1" applyFill="1" applyBorder="1" applyAlignment="1">
      <alignment vertical="center" wrapText="1"/>
    </xf>
    <xf numFmtId="4" fontId="3" fillId="2" borderId="32" xfId="0" applyNumberFormat="1" applyFont="1" applyFill="1" applyBorder="1" applyAlignment="1">
      <alignment horizontal="right" vertical="center" wrapText="1"/>
    </xf>
    <xf numFmtId="14" fontId="1" fillId="2" borderId="28" xfId="0" applyNumberFormat="1" applyFont="1" applyFill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right" vertical="center" wrapText="1"/>
    </xf>
    <xf numFmtId="3" fontId="1" fillId="2" borderId="32" xfId="0" applyNumberFormat="1" applyFont="1" applyFill="1" applyBorder="1" applyAlignment="1">
      <alignment horizontal="justify" vertical="center" wrapText="1"/>
    </xf>
    <xf numFmtId="0" fontId="1" fillId="2" borderId="32" xfId="0" applyFont="1" applyFill="1" applyBorder="1" applyAlignment="1">
      <alignment horizontal="justify" vertical="center" wrapText="1"/>
    </xf>
    <xf numFmtId="14" fontId="1" fillId="2" borderId="32" xfId="0" applyNumberFormat="1" applyFont="1" applyFill="1" applyBorder="1" applyAlignment="1">
      <alignment vertical="center" wrapText="1"/>
    </xf>
    <xf numFmtId="14" fontId="1" fillId="2" borderId="3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1" fillId="2" borderId="32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32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right" vertical="center" wrapText="1"/>
    </xf>
    <xf numFmtId="164" fontId="1" fillId="2" borderId="16" xfId="0" applyNumberFormat="1" applyFont="1" applyFill="1" applyBorder="1" applyAlignment="1">
      <alignment horizontal="right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164" fontId="1" fillId="2" borderId="32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4" fontId="1" fillId="2" borderId="32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/>
    </xf>
    <xf numFmtId="14" fontId="1" fillId="2" borderId="28" xfId="0" applyNumberFormat="1" applyFont="1" applyFill="1" applyBorder="1" applyAlignment="1">
      <alignment horizontal="center" vertical="center"/>
    </xf>
    <xf numFmtId="14" fontId="1" fillId="2" borderId="32" xfId="0" applyNumberFormat="1" applyFont="1" applyFill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4" fontId="1" fillId="2" borderId="35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right" vertical="center" wrapText="1"/>
    </xf>
    <xf numFmtId="164" fontId="1" fillId="2" borderId="32" xfId="0" applyNumberFormat="1" applyFont="1" applyFill="1" applyBorder="1" applyAlignment="1">
      <alignment horizontal="right" vertical="center" wrapText="1"/>
    </xf>
    <xf numFmtId="164" fontId="1" fillId="2" borderId="41" xfId="0" applyNumberFormat="1" applyFont="1" applyFill="1" applyBorder="1" applyAlignment="1">
      <alignment horizontal="right" vertical="center" wrapText="1"/>
    </xf>
    <xf numFmtId="3" fontId="1" fillId="2" borderId="4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right" vertical="center" wrapText="1"/>
    </xf>
    <xf numFmtId="164" fontId="1" fillId="2" borderId="16" xfId="0" applyNumberFormat="1" applyFont="1" applyFill="1" applyBorder="1" applyAlignment="1">
      <alignment horizontal="right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14" fontId="1" fillId="2" borderId="41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3" fontId="1" fillId="2" borderId="16" xfId="0" applyNumberFormat="1" applyFont="1" applyFill="1" applyBorder="1" applyAlignment="1">
      <alignment vertical="center" wrapText="1"/>
    </xf>
    <xf numFmtId="14" fontId="1" fillId="2" borderId="16" xfId="0" applyNumberFormat="1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10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vertical="center" wrapText="1"/>
    </xf>
    <xf numFmtId="4" fontId="6" fillId="2" borderId="54" xfId="0" applyNumberFormat="1" applyFont="1" applyFill="1" applyBorder="1" applyAlignment="1">
      <alignment horizontal="center" vertical="center" wrapText="1"/>
    </xf>
    <xf numFmtId="4" fontId="6" fillId="2" borderId="55" xfId="0" applyNumberFormat="1" applyFont="1" applyFill="1" applyBorder="1" applyAlignment="1">
      <alignment horizontal="center" vertical="center" wrapText="1"/>
    </xf>
    <xf numFmtId="4" fontId="6" fillId="2" borderId="56" xfId="0" applyNumberFormat="1" applyFont="1" applyFill="1" applyBorder="1" applyAlignment="1">
      <alignment horizontal="center" vertical="center" wrapText="1"/>
    </xf>
    <xf numFmtId="4" fontId="6" fillId="2" borderId="57" xfId="0" applyNumberFormat="1" applyFont="1" applyFill="1" applyBorder="1" applyAlignment="1">
      <alignment vertical="center" wrapText="1"/>
    </xf>
    <xf numFmtId="4" fontId="6" fillId="2" borderId="57" xfId="0" applyNumberFormat="1" applyFont="1" applyFill="1" applyBorder="1" applyAlignment="1">
      <alignment vertical="center"/>
    </xf>
    <xf numFmtId="4" fontId="6" fillId="2" borderId="56" xfId="0" applyNumberFormat="1" applyFont="1" applyFill="1" applyBorder="1" applyAlignment="1">
      <alignment horizontal="center" vertical="center" wrapText="1"/>
    </xf>
    <xf numFmtId="4" fontId="6" fillId="2" borderId="57" xfId="0" applyNumberFormat="1" applyFont="1" applyFill="1" applyBorder="1" applyAlignment="1">
      <alignment horizontal="center" vertical="center"/>
    </xf>
    <xf numFmtId="4" fontId="6" fillId="2" borderId="5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151210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85725"/>
          <a:ext cx="0" cy="427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0</xdr:row>
      <xdr:rowOff>76200</xdr:rowOff>
    </xdr:from>
    <xdr:to>
      <xdr:col>1</xdr:col>
      <xdr:colOff>762000</xdr:colOff>
      <xdr:row>2</xdr:row>
      <xdr:rowOff>285750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6200"/>
          <a:ext cx="542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3"/>
  <sheetViews>
    <sheetView tabSelected="1" zoomScaleNormal="100" workbookViewId="0">
      <selection activeCell="B9" sqref="B9"/>
    </sheetView>
  </sheetViews>
  <sheetFormatPr defaultRowHeight="12.75" x14ac:dyDescent="0.25"/>
  <cols>
    <col min="1" max="1" width="6.85546875" style="161" customWidth="1"/>
    <col min="2" max="2" width="14.42578125" style="161" customWidth="1"/>
    <col min="3" max="3" width="10.28515625" style="161" customWidth="1"/>
    <col min="4" max="4" width="17.28515625" style="161" customWidth="1"/>
    <col min="5" max="5" width="13.7109375" style="161" customWidth="1"/>
    <col min="6" max="6" width="47.28515625" style="161" customWidth="1"/>
    <col min="7" max="10" width="16.28515625" style="161" customWidth="1"/>
    <col min="11" max="11" width="18.28515625" style="161" customWidth="1"/>
    <col min="12" max="12" width="47.5703125" style="161" customWidth="1"/>
    <col min="13" max="13" width="21.5703125" style="161" customWidth="1"/>
    <col min="14" max="14" width="12.7109375" style="161" customWidth="1"/>
    <col min="15" max="15" width="25.42578125" style="161" customWidth="1"/>
    <col min="16" max="16" width="12.85546875" style="161" customWidth="1"/>
    <col min="17" max="17" width="18.140625" style="161" customWidth="1"/>
    <col min="18" max="18" width="15.28515625" style="161" customWidth="1"/>
    <col min="19" max="19" width="11" style="161" customWidth="1"/>
    <col min="20" max="20" width="10.42578125" style="161" customWidth="1"/>
    <col min="21" max="21" width="7.28515625" style="161" customWidth="1"/>
    <col min="22" max="22" width="13.7109375" style="161" customWidth="1"/>
    <col min="23" max="24" width="16.5703125" style="161" customWidth="1"/>
    <col min="25" max="25" width="20.42578125" style="161" customWidth="1"/>
    <col min="26" max="26" width="14.140625" style="161" customWidth="1"/>
    <col min="27" max="27" width="14.7109375" style="161" customWidth="1"/>
    <col min="28" max="28" width="42.42578125" style="161" customWidth="1"/>
    <col min="29" max="29" width="13.7109375" style="161" customWidth="1"/>
    <col min="30" max="30" width="12.7109375" style="161" customWidth="1"/>
    <col min="31" max="31" width="14.140625" style="161" customWidth="1"/>
    <col min="32" max="32" width="12.42578125" style="161" customWidth="1"/>
    <col min="33" max="33" width="18.85546875" style="161" customWidth="1"/>
    <col min="34" max="37" width="19.140625" style="161" customWidth="1"/>
    <col min="38" max="38" width="21" style="161" customWidth="1"/>
    <col min="39" max="39" width="27" style="161" customWidth="1"/>
    <col min="40" max="40" width="25.42578125" style="161" customWidth="1"/>
    <col min="41" max="41" width="20.85546875" style="161" customWidth="1"/>
    <col min="42" max="44" width="11.5703125" style="161" customWidth="1"/>
    <col min="45" max="45" width="13.85546875" style="161" customWidth="1"/>
    <col min="46" max="46" width="33.140625" style="161" customWidth="1"/>
    <col min="47" max="47" width="13.140625" style="161" customWidth="1"/>
    <col min="48" max="48" width="14.5703125" style="161" customWidth="1"/>
    <col min="49" max="49" width="14.42578125" style="161" customWidth="1"/>
    <col min="50" max="50" width="13.85546875" style="161" customWidth="1"/>
    <col min="51" max="51" width="13.7109375" style="161" customWidth="1"/>
    <col min="52" max="52" width="13.28515625" style="161" customWidth="1"/>
    <col min="53" max="53" width="12.28515625" style="161" customWidth="1"/>
    <col min="54" max="54" width="13" style="161" customWidth="1"/>
    <col min="55" max="55" width="11.28515625" style="161" customWidth="1"/>
    <col min="56" max="56" width="11.85546875" style="161" bestFit="1" customWidth="1"/>
    <col min="57" max="57" width="11.5703125" style="161" bestFit="1" customWidth="1"/>
    <col min="58" max="58" width="16" style="161" customWidth="1"/>
    <col min="59" max="59" width="9.140625" style="161"/>
    <col min="60" max="60" width="11.85546875" style="161" bestFit="1" customWidth="1"/>
    <col min="61" max="61" width="9.140625" style="161"/>
    <col min="62" max="62" width="10.140625" style="161" customWidth="1"/>
    <col min="63" max="64" width="9.140625" style="161"/>
    <col min="65" max="65" width="55.28515625" style="161" customWidth="1"/>
    <col min="66" max="16384" width="9.140625" style="161"/>
  </cols>
  <sheetData>
    <row r="1" spans="1:65" s="210" customFormat="1" ht="14.25" x14ac:dyDescent="0.25"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</row>
    <row r="2" spans="1:65" s="210" customFormat="1" ht="14.25" x14ac:dyDescent="0.25"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</row>
    <row r="3" spans="1:65" s="210" customFormat="1" ht="27" customHeight="1" x14ac:dyDescent="0.25">
      <c r="O3" s="211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</row>
    <row r="4" spans="1:65" s="223" customFormat="1" ht="15" x14ac:dyDescent="0.25">
      <c r="A4" s="223" t="s">
        <v>48</v>
      </c>
      <c r="L4" s="224"/>
    </row>
    <row r="5" spans="1:65" s="210" customFormat="1" ht="14.25" x14ac:dyDescent="0.25">
      <c r="B5" s="212"/>
      <c r="C5" s="212"/>
      <c r="D5" s="212"/>
      <c r="E5" s="212"/>
      <c r="F5" s="212"/>
      <c r="G5" s="212"/>
      <c r="H5" s="212"/>
      <c r="I5" s="212"/>
      <c r="J5" s="212"/>
      <c r="K5" s="212" t="s">
        <v>108</v>
      </c>
      <c r="L5" s="212"/>
      <c r="M5" s="212"/>
      <c r="N5" s="212"/>
      <c r="O5" s="213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3"/>
      <c r="AI5" s="213"/>
      <c r="AJ5" s="213"/>
      <c r="AK5" s="213"/>
      <c r="AL5" s="212"/>
      <c r="AM5" s="213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</row>
    <row r="6" spans="1:65" s="223" customFormat="1" ht="15" x14ac:dyDescent="0.25">
      <c r="A6" s="225" t="s">
        <v>220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D6" s="224"/>
      <c r="BF6" s="224"/>
    </row>
    <row r="7" spans="1:65" s="210" customFormat="1" ht="14.25" x14ac:dyDescent="0.25">
      <c r="A7" s="214" t="s">
        <v>98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15"/>
      <c r="AA7" s="207"/>
      <c r="AB7" s="216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</row>
    <row r="8" spans="1:65" s="210" customFormat="1" ht="14.25" x14ac:dyDescent="0.25">
      <c r="A8" s="214" t="s">
        <v>76</v>
      </c>
      <c r="B8" s="214"/>
      <c r="C8" s="214"/>
      <c r="D8" s="214"/>
      <c r="E8" s="214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</row>
    <row r="9" spans="1:65" s="210" customFormat="1" ht="15" x14ac:dyDescent="0.25">
      <c r="B9" s="212"/>
      <c r="C9" s="212"/>
      <c r="D9" s="212"/>
      <c r="E9" s="212"/>
      <c r="F9" s="212"/>
      <c r="G9" s="212"/>
      <c r="H9" s="212"/>
      <c r="I9" s="212"/>
      <c r="J9" s="212"/>
      <c r="K9" s="217"/>
      <c r="L9" s="218"/>
      <c r="M9" s="217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M9" s="212"/>
      <c r="AN9" s="219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</row>
    <row r="10" spans="1:65" s="210" customFormat="1" ht="15" x14ac:dyDescent="0.25">
      <c r="A10" s="220" t="s">
        <v>222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</row>
    <row r="11" spans="1:65" s="210" customFormat="1" ht="15" x14ac:dyDescent="0.25">
      <c r="A11" s="220" t="s">
        <v>223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</row>
    <row r="12" spans="1:65" s="210" customFormat="1" ht="15" x14ac:dyDescent="0.25">
      <c r="A12" s="220" t="s">
        <v>224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</row>
    <row r="13" spans="1:65" s="210" customFormat="1" ht="14.25" x14ac:dyDescent="0.25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1"/>
      <c r="AH13" s="221"/>
      <c r="AI13" s="221"/>
      <c r="AJ13" s="221"/>
      <c r="AK13" s="221"/>
      <c r="AL13" s="221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</row>
    <row r="14" spans="1:65" s="209" customFormat="1" ht="15.75" customHeight="1" thickBot="1" x14ac:dyDescent="0.3">
      <c r="A14" s="208" t="s">
        <v>73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</row>
    <row r="15" spans="1:65" ht="15.75" customHeight="1" x14ac:dyDescent="0.25">
      <c r="A15" s="226" t="s">
        <v>50</v>
      </c>
      <c r="B15" s="93" t="s">
        <v>22</v>
      </c>
      <c r="C15" s="94"/>
      <c r="D15" s="94"/>
      <c r="E15" s="94"/>
      <c r="F15" s="94"/>
      <c r="G15" s="95"/>
      <c r="H15" s="266" t="s">
        <v>150</v>
      </c>
      <c r="I15" s="171"/>
      <c r="J15" s="167"/>
      <c r="K15" s="168" t="s">
        <v>49</v>
      </c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 t="s">
        <v>161</v>
      </c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5"/>
      <c r="AN15" s="165"/>
      <c r="AO15" s="165"/>
      <c r="AP15" s="166" t="s">
        <v>78</v>
      </c>
      <c r="AQ15" s="167"/>
      <c r="AR15" s="167"/>
      <c r="AS15" s="168"/>
      <c r="AT15" s="168"/>
      <c r="AU15" s="169"/>
      <c r="AV15" s="170" t="s">
        <v>97</v>
      </c>
      <c r="AW15" s="171"/>
      <c r="AX15" s="171"/>
      <c r="AY15" s="171"/>
      <c r="AZ15" s="171"/>
      <c r="BA15" s="172"/>
      <c r="BB15" s="167" t="s">
        <v>74</v>
      </c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9"/>
    </row>
    <row r="16" spans="1:65" ht="15.75" customHeight="1" x14ac:dyDescent="0.25">
      <c r="A16" s="227"/>
      <c r="B16" s="96"/>
      <c r="C16" s="97"/>
      <c r="D16" s="97"/>
      <c r="E16" s="97"/>
      <c r="F16" s="97"/>
      <c r="G16" s="97"/>
      <c r="H16" s="145" t="s">
        <v>151</v>
      </c>
      <c r="I16" s="145" t="s">
        <v>152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57"/>
      <c r="AN16" s="57"/>
      <c r="AO16" s="57"/>
      <c r="AP16" s="173"/>
      <c r="AQ16" s="174"/>
      <c r="AR16" s="174"/>
      <c r="AS16" s="175"/>
      <c r="AT16" s="175"/>
      <c r="AU16" s="176"/>
      <c r="AV16" s="82"/>
      <c r="AW16" s="83"/>
      <c r="AX16" s="83"/>
      <c r="AY16" s="83"/>
      <c r="AZ16" s="83"/>
      <c r="BA16" s="177"/>
      <c r="BB16" s="174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6"/>
    </row>
    <row r="17" spans="1:65" ht="15.75" customHeight="1" x14ac:dyDescent="0.25">
      <c r="A17" s="228"/>
      <c r="B17" s="98"/>
      <c r="C17" s="99"/>
      <c r="D17" s="99"/>
      <c r="E17" s="99"/>
      <c r="F17" s="99"/>
      <c r="G17" s="99"/>
      <c r="H17" s="145"/>
      <c r="I17" s="145" t="s">
        <v>153</v>
      </c>
      <c r="J17" s="145" t="s">
        <v>57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39" t="s">
        <v>159</v>
      </c>
      <c r="Y17" s="140"/>
      <c r="Z17" s="140"/>
      <c r="AA17" s="140"/>
      <c r="AB17" s="140"/>
      <c r="AC17" s="140"/>
      <c r="AD17" s="140"/>
      <c r="AE17" s="140"/>
      <c r="AF17" s="140"/>
      <c r="AG17" s="140"/>
      <c r="AH17" s="141"/>
      <c r="AI17" s="145" t="s">
        <v>160</v>
      </c>
      <c r="AJ17" s="145"/>
      <c r="AK17" s="145"/>
      <c r="AL17" s="229" t="s">
        <v>23</v>
      </c>
      <c r="AM17" s="142" t="s">
        <v>169</v>
      </c>
      <c r="AN17" s="142"/>
      <c r="AO17" s="143"/>
      <c r="AP17" s="230" t="s">
        <v>80</v>
      </c>
      <c r="AQ17" s="139" t="s">
        <v>152</v>
      </c>
      <c r="AR17" s="141"/>
      <c r="AS17" s="145" t="s">
        <v>81</v>
      </c>
      <c r="AT17" s="145" t="s">
        <v>79</v>
      </c>
      <c r="AU17" s="231" t="s">
        <v>82</v>
      </c>
      <c r="AV17" s="232" t="s">
        <v>87</v>
      </c>
      <c r="AW17" s="233" t="s">
        <v>88</v>
      </c>
      <c r="AX17" s="233" t="s">
        <v>89</v>
      </c>
      <c r="AY17" s="233" t="s">
        <v>91</v>
      </c>
      <c r="AZ17" s="233" t="s">
        <v>90</v>
      </c>
      <c r="BA17" s="234" t="s">
        <v>91</v>
      </c>
      <c r="BB17" s="141" t="s">
        <v>1</v>
      </c>
      <c r="BC17" s="145" t="s">
        <v>55</v>
      </c>
      <c r="BD17" s="235" t="s">
        <v>59</v>
      </c>
      <c r="BE17" s="235"/>
      <c r="BF17" s="235"/>
      <c r="BG17" s="235" t="s">
        <v>62</v>
      </c>
      <c r="BH17" s="235"/>
      <c r="BI17" s="145" t="s">
        <v>63</v>
      </c>
      <c r="BJ17" s="145" t="s">
        <v>114</v>
      </c>
      <c r="BK17" s="235" t="s">
        <v>66</v>
      </c>
      <c r="BL17" s="235"/>
      <c r="BM17" s="236"/>
    </row>
    <row r="18" spans="1:65" ht="15.75" customHeight="1" x14ac:dyDescent="0.25">
      <c r="A18" s="228"/>
      <c r="B18" s="84"/>
      <c r="C18" s="57"/>
      <c r="D18" s="57"/>
      <c r="E18" s="57"/>
      <c r="F18" s="57"/>
      <c r="G18" s="57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 t="s">
        <v>1</v>
      </c>
      <c r="Y18" s="237" t="s">
        <v>11</v>
      </c>
      <c r="Z18" s="97" t="s">
        <v>10</v>
      </c>
      <c r="AA18" s="97" t="s">
        <v>15</v>
      </c>
      <c r="AB18" s="238" t="s">
        <v>12</v>
      </c>
      <c r="AC18" s="148" t="s">
        <v>154</v>
      </c>
      <c r="AD18" s="148"/>
      <c r="AE18" s="149" t="s">
        <v>221</v>
      </c>
      <c r="AF18" s="99"/>
      <c r="AG18" s="99"/>
      <c r="AH18" s="150"/>
      <c r="AI18" s="139" t="s">
        <v>155</v>
      </c>
      <c r="AJ18" s="140"/>
      <c r="AK18" s="141"/>
      <c r="AL18" s="237"/>
      <c r="AM18" s="99"/>
      <c r="AN18" s="99"/>
      <c r="AO18" s="144"/>
      <c r="AP18" s="230"/>
      <c r="AQ18" s="233" t="s">
        <v>153</v>
      </c>
      <c r="AR18" s="233" t="s">
        <v>57</v>
      </c>
      <c r="AS18" s="145"/>
      <c r="AT18" s="145"/>
      <c r="AU18" s="231"/>
      <c r="AV18" s="239"/>
      <c r="AW18" s="240"/>
      <c r="AX18" s="240"/>
      <c r="AY18" s="240"/>
      <c r="AZ18" s="240"/>
      <c r="BA18" s="241"/>
      <c r="BB18" s="141"/>
      <c r="BC18" s="145"/>
      <c r="BD18" s="242"/>
      <c r="BE18" s="242"/>
      <c r="BF18" s="242"/>
      <c r="BG18" s="242"/>
      <c r="BH18" s="242"/>
      <c r="BI18" s="145"/>
      <c r="BJ18" s="145"/>
      <c r="BK18" s="242"/>
      <c r="BL18" s="242"/>
      <c r="BM18" s="243"/>
    </row>
    <row r="19" spans="1:65" ht="38.25" x14ac:dyDescent="0.25">
      <c r="A19" s="228"/>
      <c r="B19" s="244" t="s">
        <v>6</v>
      </c>
      <c r="C19" s="58" t="s">
        <v>7</v>
      </c>
      <c r="D19" s="58" t="s">
        <v>0</v>
      </c>
      <c r="E19" s="58" t="s">
        <v>1</v>
      </c>
      <c r="F19" s="58" t="s">
        <v>2</v>
      </c>
      <c r="G19" s="56" t="s">
        <v>8</v>
      </c>
      <c r="H19" s="145"/>
      <c r="I19" s="145"/>
      <c r="J19" s="145"/>
      <c r="K19" s="245" t="s">
        <v>9</v>
      </c>
      <c r="L19" s="58" t="s">
        <v>3</v>
      </c>
      <c r="M19" s="58" t="s">
        <v>20</v>
      </c>
      <c r="N19" s="58" t="s">
        <v>10</v>
      </c>
      <c r="O19" s="58" t="s">
        <v>47</v>
      </c>
      <c r="P19" s="58" t="s">
        <v>15</v>
      </c>
      <c r="Q19" s="58" t="s">
        <v>14</v>
      </c>
      <c r="R19" s="58" t="s">
        <v>13</v>
      </c>
      <c r="S19" s="58" t="s">
        <v>4</v>
      </c>
      <c r="T19" s="58" t="s">
        <v>77</v>
      </c>
      <c r="U19" s="58" t="s">
        <v>51</v>
      </c>
      <c r="V19" s="58" t="s">
        <v>52</v>
      </c>
      <c r="W19" s="58" t="s">
        <v>5</v>
      </c>
      <c r="X19" s="145"/>
      <c r="Y19" s="149"/>
      <c r="Z19" s="99"/>
      <c r="AA19" s="99"/>
      <c r="AB19" s="150"/>
      <c r="AC19" s="58" t="s">
        <v>14</v>
      </c>
      <c r="AD19" s="58" t="s">
        <v>13</v>
      </c>
      <c r="AE19" s="58" t="s">
        <v>16</v>
      </c>
      <c r="AF19" s="58" t="s">
        <v>17</v>
      </c>
      <c r="AG19" s="58" t="s">
        <v>18</v>
      </c>
      <c r="AH19" s="58" t="s">
        <v>19</v>
      </c>
      <c r="AI19" s="246" t="s">
        <v>156</v>
      </c>
      <c r="AJ19" s="246" t="s">
        <v>157</v>
      </c>
      <c r="AK19" s="246" t="s">
        <v>158</v>
      </c>
      <c r="AL19" s="149"/>
      <c r="AM19" s="58" t="s">
        <v>139</v>
      </c>
      <c r="AN19" s="58" t="s">
        <v>140</v>
      </c>
      <c r="AO19" s="56" t="s">
        <v>21</v>
      </c>
      <c r="AP19" s="230"/>
      <c r="AQ19" s="148"/>
      <c r="AR19" s="148"/>
      <c r="AS19" s="145"/>
      <c r="AT19" s="145"/>
      <c r="AU19" s="231"/>
      <c r="AV19" s="247"/>
      <c r="AW19" s="148"/>
      <c r="AX19" s="148"/>
      <c r="AY19" s="148"/>
      <c r="AZ19" s="148"/>
      <c r="BA19" s="248"/>
      <c r="BB19" s="141"/>
      <c r="BC19" s="145"/>
      <c r="BD19" s="242" t="s">
        <v>56</v>
      </c>
      <c r="BE19" s="242" t="s">
        <v>57</v>
      </c>
      <c r="BF19" s="242" t="s">
        <v>58</v>
      </c>
      <c r="BG19" s="242" t="s">
        <v>60</v>
      </c>
      <c r="BH19" s="58" t="s">
        <v>61</v>
      </c>
      <c r="BI19" s="145"/>
      <c r="BJ19" s="145"/>
      <c r="BK19" s="242" t="s">
        <v>56</v>
      </c>
      <c r="BL19" s="242" t="s">
        <v>65</v>
      </c>
      <c r="BM19" s="243" t="s">
        <v>64</v>
      </c>
    </row>
    <row r="20" spans="1:65" ht="26.25" thickBot="1" x14ac:dyDescent="0.3">
      <c r="A20" s="249"/>
      <c r="B20" s="250" t="s">
        <v>24</v>
      </c>
      <c r="C20" s="251" t="s">
        <v>25</v>
      </c>
      <c r="D20" s="252" t="s">
        <v>46</v>
      </c>
      <c r="E20" s="251" t="s">
        <v>26</v>
      </c>
      <c r="F20" s="251" t="s">
        <v>27</v>
      </c>
      <c r="G20" s="253" t="s">
        <v>28</v>
      </c>
      <c r="H20" s="251" t="s">
        <v>29</v>
      </c>
      <c r="I20" s="251" t="s">
        <v>30</v>
      </c>
      <c r="J20" s="251" t="s">
        <v>31</v>
      </c>
      <c r="K20" s="254" t="s">
        <v>32</v>
      </c>
      <c r="L20" s="251" t="s">
        <v>33</v>
      </c>
      <c r="M20" s="251" t="s">
        <v>34</v>
      </c>
      <c r="N20" s="251" t="s">
        <v>35</v>
      </c>
      <c r="O20" s="255" t="s">
        <v>36</v>
      </c>
      <c r="P20" s="251" t="s">
        <v>37</v>
      </c>
      <c r="Q20" s="251" t="s">
        <v>38</v>
      </c>
      <c r="R20" s="251" t="s">
        <v>39</v>
      </c>
      <c r="S20" s="251" t="s">
        <v>162</v>
      </c>
      <c r="T20" s="251" t="s">
        <v>40</v>
      </c>
      <c r="U20" s="251" t="s">
        <v>163</v>
      </c>
      <c r="V20" s="251" t="s">
        <v>164</v>
      </c>
      <c r="W20" s="251" t="s">
        <v>41</v>
      </c>
      <c r="X20" s="251" t="s">
        <v>42</v>
      </c>
      <c r="Y20" s="251" t="s">
        <v>165</v>
      </c>
      <c r="Z20" s="251" t="s">
        <v>43</v>
      </c>
      <c r="AA20" s="251" t="s">
        <v>44</v>
      </c>
      <c r="AB20" s="251" t="s">
        <v>53</v>
      </c>
      <c r="AC20" s="251" t="s">
        <v>45</v>
      </c>
      <c r="AD20" s="251" t="s">
        <v>166</v>
      </c>
      <c r="AE20" s="267" t="s">
        <v>167</v>
      </c>
      <c r="AF20" s="251" t="s">
        <v>54</v>
      </c>
      <c r="AG20" s="251" t="s">
        <v>168</v>
      </c>
      <c r="AH20" s="268" t="s">
        <v>170</v>
      </c>
      <c r="AI20" s="268" t="s">
        <v>171</v>
      </c>
      <c r="AJ20" s="268" t="s">
        <v>172</v>
      </c>
      <c r="AK20" s="268" t="s">
        <v>173</v>
      </c>
      <c r="AL20" s="251" t="s">
        <v>174</v>
      </c>
      <c r="AM20" s="251" t="s">
        <v>67</v>
      </c>
      <c r="AN20" s="251" t="s">
        <v>68</v>
      </c>
      <c r="AO20" s="251" t="s">
        <v>175</v>
      </c>
      <c r="AP20" s="250" t="s">
        <v>69</v>
      </c>
      <c r="AQ20" s="251" t="s">
        <v>70</v>
      </c>
      <c r="AR20" s="251" t="s">
        <v>71</v>
      </c>
      <c r="AS20" s="251" t="s">
        <v>72</v>
      </c>
      <c r="AT20" s="251" t="s">
        <v>75</v>
      </c>
      <c r="AU20" s="251" t="s">
        <v>83</v>
      </c>
      <c r="AV20" s="269" t="s">
        <v>84</v>
      </c>
      <c r="AW20" s="269" t="s">
        <v>85</v>
      </c>
      <c r="AX20" s="269" t="s">
        <v>92</v>
      </c>
      <c r="AY20" s="269" t="s">
        <v>86</v>
      </c>
      <c r="AZ20" s="269" t="s">
        <v>93</v>
      </c>
      <c r="BA20" s="269" t="s">
        <v>94</v>
      </c>
      <c r="BB20" s="269" t="s">
        <v>94</v>
      </c>
      <c r="BC20" s="269" t="s">
        <v>95</v>
      </c>
      <c r="BD20" s="269" t="s">
        <v>96</v>
      </c>
      <c r="BE20" s="269" t="s">
        <v>176</v>
      </c>
      <c r="BF20" s="269" t="s">
        <v>177</v>
      </c>
      <c r="BG20" s="269" t="s">
        <v>178</v>
      </c>
      <c r="BH20" s="269" t="s">
        <v>179</v>
      </c>
      <c r="BI20" s="269" t="s">
        <v>180</v>
      </c>
      <c r="BJ20" s="269" t="s">
        <v>181</v>
      </c>
      <c r="BK20" s="269" t="s">
        <v>182</v>
      </c>
      <c r="BL20" s="269" t="s">
        <v>183</v>
      </c>
      <c r="BM20" s="270" t="s">
        <v>184</v>
      </c>
    </row>
    <row r="21" spans="1:65" ht="24.75" customHeight="1" x14ac:dyDescent="0.25">
      <c r="A21" s="273">
        <v>1</v>
      </c>
      <c r="B21" s="146" t="s">
        <v>102</v>
      </c>
      <c r="C21" s="92" t="s">
        <v>109</v>
      </c>
      <c r="D21" s="92" t="s">
        <v>100</v>
      </c>
      <c r="E21" s="92" t="s">
        <v>99</v>
      </c>
      <c r="F21" s="92" t="s">
        <v>103</v>
      </c>
      <c r="G21" s="112">
        <v>10756</v>
      </c>
      <c r="H21" s="68"/>
      <c r="I21" s="68"/>
      <c r="J21" s="68"/>
      <c r="K21" s="113" t="s">
        <v>104</v>
      </c>
      <c r="L21" s="92" t="s">
        <v>105</v>
      </c>
      <c r="M21" s="92" t="s">
        <v>110</v>
      </c>
      <c r="N21" s="106">
        <v>41085</v>
      </c>
      <c r="O21" s="117">
        <v>2219816.8199999998</v>
      </c>
      <c r="P21" s="112">
        <v>10842</v>
      </c>
      <c r="Q21" s="106">
        <v>41091</v>
      </c>
      <c r="R21" s="106">
        <v>41274</v>
      </c>
      <c r="S21" s="113" t="s">
        <v>106</v>
      </c>
      <c r="T21" s="92"/>
      <c r="U21" s="92"/>
      <c r="V21" s="92"/>
      <c r="W21" s="92" t="s">
        <v>101</v>
      </c>
      <c r="X21" s="66"/>
      <c r="Y21" s="76"/>
      <c r="Z21" s="72"/>
      <c r="AA21" s="72"/>
      <c r="AB21" s="76"/>
      <c r="AC21" s="72"/>
      <c r="AD21" s="72"/>
      <c r="AE21" s="72"/>
      <c r="AF21" s="72"/>
      <c r="AG21" s="256"/>
      <c r="AH21" s="72"/>
      <c r="AI21" s="72"/>
      <c r="AJ21" s="72"/>
      <c r="AK21" s="72"/>
      <c r="AL21" s="257"/>
      <c r="AM21" s="34">
        <f>745921.92+2823775.4+1960158.12</f>
        <v>5529855.4399999995</v>
      </c>
      <c r="AN21" s="34">
        <f>316804.78+258708.2+521051.64+521051.64</f>
        <v>1617616.2600000002</v>
      </c>
      <c r="AO21" s="35">
        <f>AM21+AN21</f>
        <v>7147471.6999999993</v>
      </c>
      <c r="AP21" s="258"/>
      <c r="AQ21" s="258"/>
      <c r="AR21" s="258"/>
      <c r="AS21" s="259"/>
      <c r="AT21" s="260"/>
      <c r="AU21" s="261"/>
      <c r="AV21" s="262"/>
      <c r="AW21" s="262"/>
      <c r="AX21" s="263"/>
      <c r="AY21" s="264"/>
      <c r="AZ21" s="263"/>
      <c r="BA21" s="264"/>
      <c r="BB21" s="60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265"/>
    </row>
    <row r="22" spans="1:65" ht="24.75" customHeight="1" x14ac:dyDescent="0.25">
      <c r="A22" s="274"/>
      <c r="B22" s="146"/>
      <c r="C22" s="92"/>
      <c r="D22" s="92"/>
      <c r="E22" s="92"/>
      <c r="F22" s="92"/>
      <c r="G22" s="112"/>
      <c r="H22" s="68"/>
      <c r="I22" s="68"/>
      <c r="J22" s="68"/>
      <c r="K22" s="113"/>
      <c r="L22" s="92"/>
      <c r="M22" s="92"/>
      <c r="N22" s="106"/>
      <c r="O22" s="117"/>
      <c r="P22" s="112"/>
      <c r="Q22" s="106"/>
      <c r="R22" s="106"/>
      <c r="S22" s="113"/>
      <c r="T22" s="92"/>
      <c r="U22" s="92"/>
      <c r="V22" s="92"/>
      <c r="W22" s="92"/>
      <c r="X22" s="15" t="s">
        <v>188</v>
      </c>
      <c r="Y22" s="15" t="s">
        <v>193</v>
      </c>
      <c r="Z22" s="6">
        <v>41096</v>
      </c>
      <c r="AA22" s="16">
        <v>10856</v>
      </c>
      <c r="AB22" s="15" t="s">
        <v>113</v>
      </c>
      <c r="AC22" s="6">
        <v>41099</v>
      </c>
      <c r="AD22" s="6">
        <v>41274</v>
      </c>
      <c r="AE22" s="8">
        <f>AG22/O21</f>
        <v>2.5981607797710086E-2</v>
      </c>
      <c r="AF22" s="179"/>
      <c r="AG22" s="4">
        <v>57674.41</v>
      </c>
      <c r="AH22" s="4"/>
      <c r="AI22" s="4"/>
      <c r="AJ22" s="4"/>
      <c r="AK22" s="4"/>
      <c r="AL22" s="151">
        <f>AG22+O21</f>
        <v>2277491.23</v>
      </c>
      <c r="AM22" s="34"/>
      <c r="AN22" s="34"/>
      <c r="AO22" s="35"/>
      <c r="AP22" s="28"/>
      <c r="AQ22" s="28"/>
      <c r="AR22" s="28"/>
      <c r="AS22" s="29"/>
      <c r="AT22" s="30"/>
      <c r="AU22" s="178"/>
      <c r="AV22" s="31"/>
      <c r="AW22" s="31"/>
      <c r="AX22" s="32"/>
      <c r="AY22" s="33"/>
      <c r="AZ22" s="32"/>
      <c r="BA22" s="33"/>
      <c r="BB22" s="85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26"/>
    </row>
    <row r="23" spans="1:65" ht="24.75" customHeight="1" x14ac:dyDescent="0.25">
      <c r="A23" s="274"/>
      <c r="B23" s="146"/>
      <c r="C23" s="92"/>
      <c r="D23" s="92"/>
      <c r="E23" s="92"/>
      <c r="F23" s="92"/>
      <c r="G23" s="112"/>
      <c r="H23" s="68"/>
      <c r="I23" s="68"/>
      <c r="J23" s="68"/>
      <c r="K23" s="113"/>
      <c r="L23" s="92"/>
      <c r="M23" s="92"/>
      <c r="N23" s="106"/>
      <c r="O23" s="117"/>
      <c r="P23" s="112"/>
      <c r="Q23" s="106"/>
      <c r="R23" s="106"/>
      <c r="S23" s="113"/>
      <c r="T23" s="92"/>
      <c r="U23" s="92"/>
      <c r="V23" s="92"/>
      <c r="W23" s="92"/>
      <c r="X23" s="15" t="s">
        <v>195</v>
      </c>
      <c r="Y23" s="15" t="s">
        <v>196</v>
      </c>
      <c r="Z23" s="6">
        <v>41107</v>
      </c>
      <c r="AA23" s="16">
        <v>10857</v>
      </c>
      <c r="AB23" s="15" t="s">
        <v>113</v>
      </c>
      <c r="AC23" s="6">
        <v>41108</v>
      </c>
      <c r="AD23" s="6">
        <v>41274</v>
      </c>
      <c r="AE23" s="8">
        <f>AG23/AL22</f>
        <v>8.0144150544105494E-3</v>
      </c>
      <c r="AF23" s="8"/>
      <c r="AG23" s="4">
        <v>18252.759999999998</v>
      </c>
      <c r="AH23" s="4"/>
      <c r="AI23" s="4"/>
      <c r="AJ23" s="4"/>
      <c r="AK23" s="4"/>
      <c r="AL23" s="151">
        <f>AG23+AL22</f>
        <v>2295743.9899999998</v>
      </c>
      <c r="AM23" s="34"/>
      <c r="AN23" s="34"/>
      <c r="AO23" s="35"/>
      <c r="AP23" s="28"/>
      <c r="AQ23" s="28"/>
      <c r="AR23" s="28"/>
      <c r="AS23" s="29"/>
      <c r="AT23" s="30"/>
      <c r="AU23" s="178"/>
      <c r="AV23" s="31"/>
      <c r="AW23" s="31"/>
      <c r="AX23" s="32"/>
      <c r="AY23" s="33"/>
      <c r="AZ23" s="32"/>
      <c r="BA23" s="33"/>
      <c r="BB23" s="85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26"/>
    </row>
    <row r="24" spans="1:65" ht="24.75" customHeight="1" x14ac:dyDescent="0.25">
      <c r="A24" s="274"/>
      <c r="B24" s="146"/>
      <c r="C24" s="92"/>
      <c r="D24" s="92"/>
      <c r="E24" s="92"/>
      <c r="F24" s="92"/>
      <c r="G24" s="112"/>
      <c r="H24" s="68"/>
      <c r="I24" s="68"/>
      <c r="J24" s="68"/>
      <c r="K24" s="113"/>
      <c r="L24" s="92"/>
      <c r="M24" s="92"/>
      <c r="N24" s="106"/>
      <c r="O24" s="117"/>
      <c r="P24" s="112"/>
      <c r="Q24" s="106"/>
      <c r="R24" s="106"/>
      <c r="S24" s="113"/>
      <c r="T24" s="92"/>
      <c r="U24" s="92"/>
      <c r="V24" s="92"/>
      <c r="W24" s="92"/>
      <c r="X24" s="15" t="s">
        <v>188</v>
      </c>
      <c r="Y24" s="15" t="s">
        <v>197</v>
      </c>
      <c r="Z24" s="6">
        <v>41253</v>
      </c>
      <c r="AA24" s="16">
        <v>10951</v>
      </c>
      <c r="AB24" s="15" t="s">
        <v>112</v>
      </c>
      <c r="AC24" s="6">
        <v>41275</v>
      </c>
      <c r="AD24" s="6">
        <v>41639</v>
      </c>
      <c r="AE24" s="8"/>
      <c r="AF24" s="70"/>
      <c r="AG24" s="152">
        <f>6896088.35-2295743.99</f>
        <v>4600344.3599999994</v>
      </c>
      <c r="AH24" s="4"/>
      <c r="AI24" s="4"/>
      <c r="AJ24" s="4"/>
      <c r="AK24" s="4"/>
      <c r="AL24" s="151">
        <f>383362.03*12</f>
        <v>4600344.3600000003</v>
      </c>
      <c r="AM24" s="34"/>
      <c r="AN24" s="34"/>
      <c r="AO24" s="35"/>
      <c r="AP24" s="28"/>
      <c r="AQ24" s="28"/>
      <c r="AR24" s="28"/>
      <c r="AS24" s="29"/>
      <c r="AT24" s="30"/>
      <c r="AU24" s="178"/>
      <c r="AV24" s="31"/>
      <c r="AW24" s="31"/>
      <c r="AX24" s="32"/>
      <c r="AY24" s="33"/>
      <c r="AZ24" s="32"/>
      <c r="BA24" s="33"/>
      <c r="BB24" s="85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26"/>
    </row>
    <row r="25" spans="1:65" ht="24.75" customHeight="1" x14ac:dyDescent="0.25">
      <c r="A25" s="274"/>
      <c r="B25" s="146"/>
      <c r="C25" s="92"/>
      <c r="D25" s="92"/>
      <c r="E25" s="92"/>
      <c r="F25" s="92"/>
      <c r="G25" s="112"/>
      <c r="H25" s="68"/>
      <c r="I25" s="68"/>
      <c r="J25" s="68"/>
      <c r="K25" s="113"/>
      <c r="L25" s="92"/>
      <c r="M25" s="92"/>
      <c r="N25" s="106"/>
      <c r="O25" s="117"/>
      <c r="P25" s="112"/>
      <c r="Q25" s="106"/>
      <c r="R25" s="106"/>
      <c r="S25" s="113"/>
      <c r="T25" s="92"/>
      <c r="U25" s="92"/>
      <c r="V25" s="92"/>
      <c r="W25" s="92"/>
      <c r="X25" s="15" t="s">
        <v>188</v>
      </c>
      <c r="Y25" s="15" t="s">
        <v>198</v>
      </c>
      <c r="Z25" s="6">
        <v>41521</v>
      </c>
      <c r="AA25" s="16">
        <v>11502</v>
      </c>
      <c r="AB25" s="15" t="s">
        <v>111</v>
      </c>
      <c r="AC25" s="6">
        <v>41275</v>
      </c>
      <c r="AD25" s="6">
        <v>41639</v>
      </c>
      <c r="AE25" s="8">
        <f>AG25/(383362.03*12)</f>
        <v>6.3574112525784918E-2</v>
      </c>
      <c r="AF25" s="179"/>
      <c r="AG25" s="4">
        <v>292462.81</v>
      </c>
      <c r="AH25" s="4"/>
      <c r="AI25" s="4"/>
      <c r="AJ25" s="4"/>
      <c r="AK25" s="4"/>
      <c r="AL25" s="153">
        <f>AL24+AG25</f>
        <v>4892807.17</v>
      </c>
      <c r="AM25" s="34"/>
      <c r="AN25" s="34"/>
      <c r="AO25" s="35"/>
      <c r="AP25" s="28"/>
      <c r="AQ25" s="28"/>
      <c r="AR25" s="28"/>
      <c r="AS25" s="29"/>
      <c r="AT25" s="30"/>
      <c r="AU25" s="178"/>
      <c r="AV25" s="31"/>
      <c r="AW25" s="31"/>
      <c r="AX25" s="32"/>
      <c r="AY25" s="33"/>
      <c r="AZ25" s="32"/>
      <c r="BA25" s="33"/>
      <c r="BB25" s="85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26"/>
    </row>
    <row r="26" spans="1:65" ht="24.75" customHeight="1" x14ac:dyDescent="0.25">
      <c r="A26" s="274"/>
      <c r="B26" s="146"/>
      <c r="C26" s="92"/>
      <c r="D26" s="92"/>
      <c r="E26" s="92"/>
      <c r="F26" s="92"/>
      <c r="G26" s="112"/>
      <c r="H26" s="68"/>
      <c r="I26" s="68"/>
      <c r="J26" s="68"/>
      <c r="K26" s="113"/>
      <c r="L26" s="92"/>
      <c r="M26" s="92"/>
      <c r="N26" s="106"/>
      <c r="O26" s="117"/>
      <c r="P26" s="112"/>
      <c r="Q26" s="106"/>
      <c r="R26" s="106"/>
      <c r="S26" s="113"/>
      <c r="T26" s="92"/>
      <c r="U26" s="92"/>
      <c r="V26" s="92"/>
      <c r="W26" s="92"/>
      <c r="X26" s="15" t="s">
        <v>188</v>
      </c>
      <c r="Y26" s="15" t="s">
        <v>199</v>
      </c>
      <c r="Z26" s="6">
        <v>41631</v>
      </c>
      <c r="AA26" s="16">
        <v>11513</v>
      </c>
      <c r="AB26" s="15" t="s">
        <v>112</v>
      </c>
      <c r="AC26" s="6">
        <v>41640</v>
      </c>
      <c r="AD26" s="6">
        <v>42004</v>
      </c>
      <c r="AE26" s="8"/>
      <c r="AF26" s="70"/>
      <c r="AG26" s="152"/>
      <c r="AH26" s="4"/>
      <c r="AI26" s="4"/>
      <c r="AJ26" s="4"/>
      <c r="AK26" s="4"/>
      <c r="AL26" s="153">
        <f>418666.96*12</f>
        <v>5024003.5200000005</v>
      </c>
      <c r="AM26" s="34"/>
      <c r="AN26" s="34"/>
      <c r="AO26" s="35"/>
      <c r="AP26" s="28"/>
      <c r="AQ26" s="28"/>
      <c r="AR26" s="28"/>
      <c r="AS26" s="29"/>
      <c r="AT26" s="30"/>
      <c r="AU26" s="178"/>
      <c r="AV26" s="31"/>
      <c r="AW26" s="31"/>
      <c r="AX26" s="32"/>
      <c r="AY26" s="33"/>
      <c r="AZ26" s="32"/>
      <c r="BA26" s="33"/>
      <c r="BB26" s="85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26"/>
    </row>
    <row r="27" spans="1:65" ht="24.75" customHeight="1" x14ac:dyDescent="0.25">
      <c r="A27" s="274"/>
      <c r="B27" s="146"/>
      <c r="C27" s="92"/>
      <c r="D27" s="92"/>
      <c r="E27" s="92"/>
      <c r="F27" s="92"/>
      <c r="G27" s="112"/>
      <c r="H27" s="68"/>
      <c r="I27" s="68"/>
      <c r="J27" s="68"/>
      <c r="K27" s="113"/>
      <c r="L27" s="92"/>
      <c r="M27" s="92"/>
      <c r="N27" s="106"/>
      <c r="O27" s="117"/>
      <c r="P27" s="112"/>
      <c r="Q27" s="106"/>
      <c r="R27" s="106"/>
      <c r="S27" s="113"/>
      <c r="T27" s="92"/>
      <c r="U27" s="92"/>
      <c r="V27" s="92"/>
      <c r="W27" s="92"/>
      <c r="X27" s="15" t="s">
        <v>188</v>
      </c>
      <c r="Y27" s="15" t="s">
        <v>200</v>
      </c>
      <c r="Z27" s="6">
        <v>41791</v>
      </c>
      <c r="AA27" s="16">
        <v>11513</v>
      </c>
      <c r="AB27" s="15" t="s">
        <v>107</v>
      </c>
      <c r="AC27" s="6">
        <v>41640</v>
      </c>
      <c r="AD27" s="6">
        <v>42004</v>
      </c>
      <c r="AE27" s="8">
        <f>AG27/AL25</f>
        <v>1.8309276635563792E-2</v>
      </c>
      <c r="AF27" s="8"/>
      <c r="AG27" s="4">
        <v>89583.76</v>
      </c>
      <c r="AH27" s="4"/>
      <c r="AI27" s="4"/>
      <c r="AJ27" s="4"/>
      <c r="AK27" s="4"/>
      <c r="AL27" s="151">
        <f>AL26-AH27+AG27</f>
        <v>5113587.28</v>
      </c>
      <c r="AM27" s="34"/>
      <c r="AN27" s="34"/>
      <c r="AO27" s="35"/>
      <c r="AP27" s="28"/>
      <c r="AQ27" s="28"/>
      <c r="AR27" s="28"/>
      <c r="AS27" s="29"/>
      <c r="AT27" s="30"/>
      <c r="AU27" s="178"/>
      <c r="AV27" s="31"/>
      <c r="AW27" s="31"/>
      <c r="AX27" s="32"/>
      <c r="AY27" s="33"/>
      <c r="AZ27" s="32"/>
      <c r="BA27" s="33"/>
      <c r="BB27" s="85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26"/>
    </row>
    <row r="28" spans="1:65" ht="24.75" customHeight="1" x14ac:dyDescent="0.25">
      <c r="A28" s="274"/>
      <c r="B28" s="146"/>
      <c r="C28" s="92"/>
      <c r="D28" s="92"/>
      <c r="E28" s="92"/>
      <c r="F28" s="92"/>
      <c r="G28" s="112"/>
      <c r="H28" s="68"/>
      <c r="I28" s="68"/>
      <c r="J28" s="68"/>
      <c r="K28" s="113"/>
      <c r="L28" s="92"/>
      <c r="M28" s="92"/>
      <c r="N28" s="106"/>
      <c r="O28" s="117"/>
      <c r="P28" s="112"/>
      <c r="Q28" s="106"/>
      <c r="R28" s="106"/>
      <c r="S28" s="113"/>
      <c r="T28" s="92"/>
      <c r="U28" s="92"/>
      <c r="V28" s="92"/>
      <c r="W28" s="92"/>
      <c r="X28" s="15" t="s">
        <v>188</v>
      </c>
      <c r="Y28" s="15" t="s">
        <v>201</v>
      </c>
      <c r="Z28" s="6">
        <v>41791</v>
      </c>
      <c r="AA28" s="16">
        <v>11513</v>
      </c>
      <c r="AB28" s="15" t="s">
        <v>107</v>
      </c>
      <c r="AC28" s="6">
        <v>41640</v>
      </c>
      <c r="AD28" s="6">
        <v>42004</v>
      </c>
      <c r="AE28" s="8">
        <f>AG28/AL27</f>
        <v>1.4301036825169824E-3</v>
      </c>
      <c r="AF28" s="70"/>
      <c r="AG28" s="4">
        <v>7312.96</v>
      </c>
      <c r="AH28" s="4"/>
      <c r="AI28" s="4"/>
      <c r="AJ28" s="4"/>
      <c r="AK28" s="4"/>
      <c r="AL28" s="151">
        <f>AL27+AG28</f>
        <v>5120900.24</v>
      </c>
      <c r="AM28" s="34"/>
      <c r="AN28" s="34"/>
      <c r="AO28" s="36"/>
      <c r="AP28" s="28"/>
      <c r="AQ28" s="28"/>
      <c r="AR28" s="28"/>
      <c r="AS28" s="29"/>
      <c r="AT28" s="30"/>
      <c r="AU28" s="178"/>
      <c r="AV28" s="31"/>
      <c r="AW28" s="31"/>
      <c r="AX28" s="32"/>
      <c r="AY28" s="33"/>
      <c r="AZ28" s="32"/>
      <c r="BA28" s="33"/>
      <c r="BB28" s="85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26"/>
    </row>
    <row r="29" spans="1:65" ht="24.75" customHeight="1" x14ac:dyDescent="0.25">
      <c r="A29" s="274"/>
      <c r="B29" s="146"/>
      <c r="C29" s="92"/>
      <c r="D29" s="92"/>
      <c r="E29" s="92"/>
      <c r="F29" s="92"/>
      <c r="G29" s="112"/>
      <c r="H29" s="68"/>
      <c r="I29" s="68"/>
      <c r="J29" s="68"/>
      <c r="K29" s="113"/>
      <c r="L29" s="92"/>
      <c r="M29" s="92"/>
      <c r="N29" s="106"/>
      <c r="O29" s="117"/>
      <c r="P29" s="68"/>
      <c r="Q29" s="71"/>
      <c r="R29" s="71"/>
      <c r="S29" s="78"/>
      <c r="T29" s="92"/>
      <c r="U29" s="92"/>
      <c r="V29" s="92"/>
      <c r="W29" s="92"/>
      <c r="X29" s="15" t="s">
        <v>188</v>
      </c>
      <c r="Y29" s="15" t="s">
        <v>202</v>
      </c>
      <c r="Z29" s="6">
        <v>42054</v>
      </c>
      <c r="AA29" s="16">
        <v>11485</v>
      </c>
      <c r="AB29" s="15" t="s">
        <v>112</v>
      </c>
      <c r="AC29" s="6">
        <v>42005</v>
      </c>
      <c r="AD29" s="6">
        <v>42369</v>
      </c>
      <c r="AE29" s="8"/>
      <c r="AF29" s="70"/>
      <c r="AG29" s="4"/>
      <c r="AH29" s="4"/>
      <c r="AI29" s="21"/>
      <c r="AJ29" s="21"/>
      <c r="AK29" s="21"/>
      <c r="AL29" s="151">
        <f>1828.24*239*12</f>
        <v>5243392.32</v>
      </c>
      <c r="AM29" s="34"/>
      <c r="AN29" s="34"/>
      <c r="AO29" s="35"/>
      <c r="AP29" s="28"/>
      <c r="AQ29" s="28"/>
      <c r="AR29" s="28"/>
      <c r="AS29" s="29"/>
      <c r="AT29" s="30"/>
      <c r="AU29" s="178"/>
      <c r="AV29" s="31"/>
      <c r="AW29" s="31"/>
      <c r="AX29" s="32"/>
      <c r="AY29" s="33"/>
      <c r="AZ29" s="32"/>
      <c r="BA29" s="33"/>
      <c r="BB29" s="37"/>
      <c r="BC29" s="63"/>
      <c r="BD29" s="81"/>
      <c r="BE29" s="81"/>
      <c r="BF29" s="63"/>
      <c r="BG29" s="63"/>
      <c r="BH29" s="63"/>
      <c r="BI29" s="63"/>
      <c r="BJ29" s="63"/>
      <c r="BK29" s="63"/>
      <c r="BL29" s="63"/>
      <c r="BM29" s="180"/>
    </row>
    <row r="30" spans="1:65" ht="24.75" customHeight="1" x14ac:dyDescent="0.25">
      <c r="A30" s="274"/>
      <c r="B30" s="146"/>
      <c r="C30" s="92"/>
      <c r="D30" s="92"/>
      <c r="E30" s="92"/>
      <c r="F30" s="92"/>
      <c r="G30" s="112"/>
      <c r="H30" s="68"/>
      <c r="I30" s="68"/>
      <c r="J30" s="68"/>
      <c r="K30" s="113"/>
      <c r="L30" s="92"/>
      <c r="M30" s="92"/>
      <c r="N30" s="106"/>
      <c r="O30" s="117"/>
      <c r="P30" s="68"/>
      <c r="Q30" s="71"/>
      <c r="R30" s="71"/>
      <c r="S30" s="78"/>
      <c r="T30" s="92"/>
      <c r="U30" s="92"/>
      <c r="V30" s="92"/>
      <c r="W30" s="92"/>
      <c r="X30" s="15" t="s">
        <v>188</v>
      </c>
      <c r="Y30" s="15" t="s">
        <v>203</v>
      </c>
      <c r="Z30" s="6">
        <v>42108</v>
      </c>
      <c r="AA30" s="16">
        <v>11567</v>
      </c>
      <c r="AB30" s="15" t="s">
        <v>111</v>
      </c>
      <c r="AC30" s="6">
        <v>42005</v>
      </c>
      <c r="AD30" s="6">
        <v>42369</v>
      </c>
      <c r="AE30" s="8">
        <f>AG30/AL28</f>
        <v>5.8745022535334535E-2</v>
      </c>
      <c r="AF30" s="70"/>
      <c r="AG30" s="4">
        <v>300827.40000000002</v>
      </c>
      <c r="AH30" s="4"/>
      <c r="AI30" s="4"/>
      <c r="AJ30" s="4"/>
      <c r="AK30" s="4"/>
      <c r="AL30" s="151">
        <f>AL29+AG30-AH30</f>
        <v>5544219.7200000007</v>
      </c>
      <c r="AM30" s="34"/>
      <c r="AN30" s="34"/>
      <c r="AO30" s="35"/>
      <c r="AP30" s="28"/>
      <c r="AQ30" s="28"/>
      <c r="AR30" s="28"/>
      <c r="AS30" s="29"/>
      <c r="AT30" s="30"/>
      <c r="AU30" s="178"/>
      <c r="AV30" s="31"/>
      <c r="AW30" s="31"/>
      <c r="AX30" s="32"/>
      <c r="AY30" s="33"/>
      <c r="AZ30" s="32"/>
      <c r="BA30" s="33"/>
      <c r="BB30" s="37"/>
      <c r="BC30" s="63"/>
      <c r="BD30" s="81"/>
      <c r="BE30" s="81"/>
      <c r="BF30" s="63"/>
      <c r="BG30" s="63"/>
      <c r="BH30" s="63"/>
      <c r="BI30" s="63"/>
      <c r="BJ30" s="63"/>
      <c r="BK30" s="63"/>
      <c r="BL30" s="63"/>
      <c r="BM30" s="180"/>
    </row>
    <row r="31" spans="1:65" ht="24.75" customHeight="1" x14ac:dyDescent="0.25">
      <c r="A31" s="274"/>
      <c r="B31" s="146"/>
      <c r="C31" s="92"/>
      <c r="D31" s="92"/>
      <c r="E31" s="92"/>
      <c r="F31" s="92"/>
      <c r="G31" s="112"/>
      <c r="H31" s="68"/>
      <c r="I31" s="68"/>
      <c r="J31" s="68"/>
      <c r="K31" s="113"/>
      <c r="L31" s="92"/>
      <c r="M31" s="92"/>
      <c r="N31" s="106"/>
      <c r="O31" s="117"/>
      <c r="P31" s="68"/>
      <c r="Q31" s="71"/>
      <c r="R31" s="71"/>
      <c r="S31" s="78"/>
      <c r="T31" s="92"/>
      <c r="U31" s="92"/>
      <c r="V31" s="92"/>
      <c r="W31" s="92"/>
      <c r="X31" s="15" t="s">
        <v>188</v>
      </c>
      <c r="Y31" s="15" t="s">
        <v>204</v>
      </c>
      <c r="Z31" s="6">
        <v>42103</v>
      </c>
      <c r="AA31" s="16">
        <v>11567</v>
      </c>
      <c r="AB31" s="15" t="s">
        <v>107</v>
      </c>
      <c r="AC31" s="6">
        <v>42104</v>
      </c>
      <c r="AD31" s="6">
        <v>42369</v>
      </c>
      <c r="AE31" s="8">
        <f>AG31/AL30</f>
        <v>2.9326687651549277E-2</v>
      </c>
      <c r="AF31" s="70"/>
      <c r="AG31" s="4">
        <v>162593.60000000001</v>
      </c>
      <c r="AH31" s="4"/>
      <c r="AI31" s="4"/>
      <c r="AJ31" s="4"/>
      <c r="AK31" s="4"/>
      <c r="AL31" s="151">
        <f>AL30-AH31+AG31</f>
        <v>5706813.3200000003</v>
      </c>
      <c r="AM31" s="34"/>
      <c r="AN31" s="34"/>
      <c r="AO31" s="35"/>
      <c r="AP31" s="28"/>
      <c r="AQ31" s="28"/>
      <c r="AR31" s="28"/>
      <c r="AS31" s="29"/>
      <c r="AT31" s="30"/>
      <c r="AU31" s="178"/>
      <c r="AV31" s="31"/>
      <c r="AW31" s="31"/>
      <c r="AX31" s="32"/>
      <c r="AY31" s="33"/>
      <c r="AZ31" s="32"/>
      <c r="BA31" s="33"/>
      <c r="BB31" s="37"/>
      <c r="BC31" s="63"/>
      <c r="BD31" s="81"/>
      <c r="BE31" s="81"/>
      <c r="BF31" s="63"/>
      <c r="BG31" s="63"/>
      <c r="BH31" s="63"/>
      <c r="BI31" s="63"/>
      <c r="BJ31" s="63"/>
      <c r="BK31" s="63"/>
      <c r="BL31" s="63"/>
      <c r="BM31" s="180"/>
    </row>
    <row r="32" spans="1:65" ht="24.75" customHeight="1" x14ac:dyDescent="0.25">
      <c r="A32" s="274"/>
      <c r="B32" s="146"/>
      <c r="C32" s="92"/>
      <c r="D32" s="92"/>
      <c r="E32" s="92"/>
      <c r="F32" s="92"/>
      <c r="G32" s="112"/>
      <c r="H32" s="68"/>
      <c r="I32" s="68"/>
      <c r="J32" s="68"/>
      <c r="K32" s="113"/>
      <c r="L32" s="92"/>
      <c r="M32" s="92"/>
      <c r="N32" s="106"/>
      <c r="O32" s="117"/>
      <c r="P32" s="68"/>
      <c r="Q32" s="71"/>
      <c r="R32" s="71"/>
      <c r="S32" s="78"/>
      <c r="T32" s="92"/>
      <c r="U32" s="92"/>
      <c r="V32" s="92"/>
      <c r="W32" s="92"/>
      <c r="X32" s="15" t="s">
        <v>188</v>
      </c>
      <c r="Y32" s="15" t="s">
        <v>205</v>
      </c>
      <c r="Z32" s="6">
        <v>42158</v>
      </c>
      <c r="AA32" s="16">
        <v>11648</v>
      </c>
      <c r="AB32" s="15" t="s">
        <v>107</v>
      </c>
      <c r="AC32" s="6">
        <v>42163</v>
      </c>
      <c r="AD32" s="6">
        <v>42369</v>
      </c>
      <c r="AE32" s="8">
        <f>AG32/AL31</f>
        <v>2.5721163768503995E-2</v>
      </c>
      <c r="AF32" s="70"/>
      <c r="AG32" s="4">
        <v>146785.88</v>
      </c>
      <c r="AH32" s="4"/>
      <c r="AI32" s="4"/>
      <c r="AJ32" s="4"/>
      <c r="AK32" s="4"/>
      <c r="AL32" s="151">
        <f>AL31-AH32+AG32</f>
        <v>5853599.2000000002</v>
      </c>
      <c r="AM32" s="34"/>
      <c r="AN32" s="34"/>
      <c r="AO32" s="35"/>
      <c r="AP32" s="28"/>
      <c r="AQ32" s="28"/>
      <c r="AR32" s="28"/>
      <c r="AS32" s="29"/>
      <c r="AT32" s="30"/>
      <c r="AU32" s="178"/>
      <c r="AV32" s="31"/>
      <c r="AW32" s="31"/>
      <c r="AX32" s="32"/>
      <c r="AY32" s="33"/>
      <c r="AZ32" s="32"/>
      <c r="BA32" s="33"/>
      <c r="BB32" s="37"/>
      <c r="BC32" s="63"/>
      <c r="BD32" s="81"/>
      <c r="BE32" s="81"/>
      <c r="BF32" s="63"/>
      <c r="BG32" s="63"/>
      <c r="BH32" s="63"/>
      <c r="BI32" s="63"/>
      <c r="BJ32" s="63"/>
      <c r="BK32" s="63"/>
      <c r="BL32" s="63"/>
      <c r="BM32" s="180"/>
    </row>
    <row r="33" spans="1:65" ht="24.75" customHeight="1" x14ac:dyDescent="0.25">
      <c r="A33" s="274"/>
      <c r="B33" s="146"/>
      <c r="C33" s="92"/>
      <c r="D33" s="92"/>
      <c r="E33" s="92"/>
      <c r="F33" s="92"/>
      <c r="G33" s="112"/>
      <c r="H33" s="68"/>
      <c r="I33" s="68"/>
      <c r="J33" s="68"/>
      <c r="K33" s="113"/>
      <c r="L33" s="92"/>
      <c r="M33" s="92"/>
      <c r="N33" s="106"/>
      <c r="O33" s="117"/>
      <c r="P33" s="68"/>
      <c r="Q33" s="71"/>
      <c r="R33" s="71"/>
      <c r="S33" s="78"/>
      <c r="T33" s="92"/>
      <c r="U33" s="92"/>
      <c r="V33" s="92"/>
      <c r="W33" s="92"/>
      <c r="X33" s="15" t="s">
        <v>188</v>
      </c>
      <c r="Y33" s="15" t="s">
        <v>206</v>
      </c>
      <c r="Z33" s="6">
        <v>42271</v>
      </c>
      <c r="AA33" s="16">
        <v>11698</v>
      </c>
      <c r="AB33" s="15" t="s">
        <v>107</v>
      </c>
      <c r="AC33" s="6">
        <v>42248</v>
      </c>
      <c r="AD33" s="6">
        <v>42369</v>
      </c>
      <c r="AE33" s="8">
        <f>AG33/AL32</f>
        <v>1.0581605928878766E-2</v>
      </c>
      <c r="AF33" s="70"/>
      <c r="AG33" s="4">
        <v>61940.480000000003</v>
      </c>
      <c r="AH33" s="4"/>
      <c r="AI33" s="4"/>
      <c r="AJ33" s="4"/>
      <c r="AK33" s="4"/>
      <c r="AL33" s="151">
        <f>AL32-AH33+AG33</f>
        <v>5915539.6800000006</v>
      </c>
      <c r="AM33" s="34"/>
      <c r="AN33" s="34"/>
      <c r="AO33" s="35"/>
      <c r="AP33" s="28"/>
      <c r="AQ33" s="28"/>
      <c r="AR33" s="28"/>
      <c r="AS33" s="29"/>
      <c r="AT33" s="30"/>
      <c r="AU33" s="178"/>
      <c r="AV33" s="31"/>
      <c r="AW33" s="31"/>
      <c r="AX33" s="32"/>
      <c r="AY33" s="33"/>
      <c r="AZ33" s="32"/>
      <c r="BA33" s="33"/>
      <c r="BB33" s="37"/>
      <c r="BC33" s="63"/>
      <c r="BD33" s="81"/>
      <c r="BE33" s="81"/>
      <c r="BF33" s="63"/>
      <c r="BG33" s="63"/>
      <c r="BH33" s="63"/>
      <c r="BI33" s="63"/>
      <c r="BJ33" s="63"/>
      <c r="BK33" s="63"/>
      <c r="BL33" s="63"/>
      <c r="BM33" s="180"/>
    </row>
    <row r="34" spans="1:65" ht="24.75" customHeight="1" x14ac:dyDescent="0.25">
      <c r="A34" s="274"/>
      <c r="B34" s="146"/>
      <c r="C34" s="92"/>
      <c r="D34" s="92"/>
      <c r="E34" s="92"/>
      <c r="F34" s="92"/>
      <c r="G34" s="112"/>
      <c r="H34" s="68"/>
      <c r="I34" s="68"/>
      <c r="J34" s="68"/>
      <c r="K34" s="113"/>
      <c r="L34" s="92"/>
      <c r="M34" s="92"/>
      <c r="N34" s="106"/>
      <c r="O34" s="117"/>
      <c r="P34" s="68"/>
      <c r="Q34" s="71"/>
      <c r="R34" s="71"/>
      <c r="S34" s="78"/>
      <c r="T34" s="92"/>
      <c r="U34" s="92"/>
      <c r="V34" s="92"/>
      <c r="W34" s="92"/>
      <c r="X34" s="15" t="s">
        <v>188</v>
      </c>
      <c r="Y34" s="15" t="s">
        <v>207</v>
      </c>
      <c r="Z34" s="6">
        <v>42277</v>
      </c>
      <c r="AA34" s="16">
        <v>11698</v>
      </c>
      <c r="AB34" s="15" t="s">
        <v>107</v>
      </c>
      <c r="AC34" s="6">
        <v>42278</v>
      </c>
      <c r="AD34" s="6">
        <v>42369</v>
      </c>
      <c r="AE34" s="8">
        <f>AG34/AL33</f>
        <v>9.8163824674065911E-4</v>
      </c>
      <c r="AF34" s="70"/>
      <c r="AG34" s="4">
        <v>5806.92</v>
      </c>
      <c r="AH34" s="4"/>
      <c r="AI34" s="4"/>
      <c r="AJ34" s="4"/>
      <c r="AK34" s="4"/>
      <c r="AL34" s="151">
        <f>AL33-AH34+AG34</f>
        <v>5921346.6000000006</v>
      </c>
      <c r="AM34" s="34"/>
      <c r="AN34" s="34"/>
      <c r="AO34" s="35"/>
      <c r="AP34" s="28"/>
      <c r="AQ34" s="28"/>
      <c r="AR34" s="28"/>
      <c r="AS34" s="29"/>
      <c r="AT34" s="30"/>
      <c r="AU34" s="178"/>
      <c r="AV34" s="31"/>
      <c r="AW34" s="31"/>
      <c r="AX34" s="32"/>
      <c r="AY34" s="33"/>
      <c r="AZ34" s="32"/>
      <c r="BA34" s="33"/>
      <c r="BB34" s="37"/>
      <c r="BC34" s="63"/>
      <c r="BD34" s="81"/>
      <c r="BE34" s="81"/>
      <c r="BF34" s="63"/>
      <c r="BG34" s="63"/>
      <c r="BH34" s="63"/>
      <c r="BI34" s="63"/>
      <c r="BJ34" s="63"/>
      <c r="BK34" s="63"/>
      <c r="BL34" s="63"/>
      <c r="BM34" s="180"/>
    </row>
    <row r="35" spans="1:65" ht="24.75" customHeight="1" x14ac:dyDescent="0.25">
      <c r="A35" s="274"/>
      <c r="B35" s="146"/>
      <c r="C35" s="92"/>
      <c r="D35" s="92"/>
      <c r="E35" s="92"/>
      <c r="F35" s="92"/>
      <c r="G35" s="112"/>
      <c r="H35" s="68"/>
      <c r="I35" s="68"/>
      <c r="J35" s="68"/>
      <c r="K35" s="113"/>
      <c r="L35" s="92"/>
      <c r="M35" s="92"/>
      <c r="N35" s="106"/>
      <c r="O35" s="117"/>
      <c r="P35" s="68"/>
      <c r="Q35" s="71"/>
      <c r="R35" s="71"/>
      <c r="S35" s="78"/>
      <c r="T35" s="92"/>
      <c r="U35" s="92"/>
      <c r="V35" s="92"/>
      <c r="W35" s="92"/>
      <c r="X35" s="15" t="s">
        <v>188</v>
      </c>
      <c r="Y35" s="15" t="s">
        <v>208</v>
      </c>
      <c r="Z35" s="6">
        <v>42368</v>
      </c>
      <c r="AA35" s="16">
        <v>11731</v>
      </c>
      <c r="AB35" s="15" t="s">
        <v>128</v>
      </c>
      <c r="AC35" s="6">
        <v>42370</v>
      </c>
      <c r="AD35" s="6">
        <v>42735</v>
      </c>
      <c r="AE35" s="8"/>
      <c r="AF35" s="70"/>
      <c r="AG35" s="4"/>
      <c r="AH35" s="4"/>
      <c r="AI35" s="4"/>
      <c r="AJ35" s="4"/>
      <c r="AK35" s="4"/>
      <c r="AL35" s="151">
        <f>1935.64*270*12</f>
        <v>6271473.6000000006</v>
      </c>
      <c r="AM35" s="34"/>
      <c r="AN35" s="34"/>
      <c r="AO35" s="35"/>
      <c r="AP35" s="28"/>
      <c r="AQ35" s="28"/>
      <c r="AR35" s="28"/>
      <c r="AS35" s="29"/>
      <c r="AT35" s="30"/>
      <c r="AU35" s="178"/>
      <c r="AV35" s="31"/>
      <c r="AW35" s="31"/>
      <c r="AX35" s="32"/>
      <c r="AY35" s="33"/>
      <c r="AZ35" s="32"/>
      <c r="BA35" s="33"/>
      <c r="BB35" s="37"/>
      <c r="BC35" s="63"/>
      <c r="BD35" s="81"/>
      <c r="BE35" s="81"/>
      <c r="BF35" s="63"/>
      <c r="BG35" s="63"/>
      <c r="BH35" s="63"/>
      <c r="BI35" s="63"/>
      <c r="BJ35" s="63"/>
      <c r="BK35" s="63"/>
      <c r="BL35" s="63"/>
      <c r="BM35" s="180"/>
    </row>
    <row r="36" spans="1:65" ht="24.75" customHeight="1" x14ac:dyDescent="0.25">
      <c r="A36" s="274"/>
      <c r="B36" s="146"/>
      <c r="C36" s="92"/>
      <c r="D36" s="92"/>
      <c r="E36" s="92"/>
      <c r="F36" s="92"/>
      <c r="G36" s="112"/>
      <c r="H36" s="68"/>
      <c r="I36" s="68"/>
      <c r="J36" s="68"/>
      <c r="K36" s="113"/>
      <c r="L36" s="92"/>
      <c r="M36" s="92"/>
      <c r="N36" s="106"/>
      <c r="O36" s="117"/>
      <c r="P36" s="68"/>
      <c r="Q36" s="71"/>
      <c r="R36" s="71"/>
      <c r="S36" s="78"/>
      <c r="T36" s="92"/>
      <c r="U36" s="92"/>
      <c r="V36" s="92"/>
      <c r="W36" s="92"/>
      <c r="X36" s="15" t="s">
        <v>188</v>
      </c>
      <c r="Y36" s="15" t="s">
        <v>209</v>
      </c>
      <c r="Z36" s="6">
        <v>42401</v>
      </c>
      <c r="AA36" s="16">
        <v>11963</v>
      </c>
      <c r="AB36" s="15" t="s">
        <v>107</v>
      </c>
      <c r="AC36" s="6">
        <v>42370</v>
      </c>
      <c r="AD36" s="6">
        <v>42735</v>
      </c>
      <c r="AE36" s="8">
        <f>AG36/AL34</f>
        <v>2.1574862717882448E-2</v>
      </c>
      <c r="AF36" s="70"/>
      <c r="AG36" s="4">
        <v>127752.24</v>
      </c>
      <c r="AH36" s="4"/>
      <c r="AI36" s="4"/>
      <c r="AJ36" s="4"/>
      <c r="AK36" s="4"/>
      <c r="AL36" s="151">
        <f>AL35-AH36+AG36</f>
        <v>6399225.8400000008</v>
      </c>
      <c r="AM36" s="34"/>
      <c r="AN36" s="34"/>
      <c r="AO36" s="35"/>
      <c r="AP36" s="28"/>
      <c r="AQ36" s="28"/>
      <c r="AR36" s="28"/>
      <c r="AS36" s="29"/>
      <c r="AT36" s="30"/>
      <c r="AU36" s="178"/>
      <c r="AV36" s="31"/>
      <c r="AW36" s="31"/>
      <c r="AX36" s="32"/>
      <c r="AY36" s="33"/>
      <c r="AZ36" s="32"/>
      <c r="BA36" s="33"/>
      <c r="BB36" s="37"/>
      <c r="BC36" s="63"/>
      <c r="BD36" s="81"/>
      <c r="BE36" s="81"/>
      <c r="BF36" s="63"/>
      <c r="BG36" s="63"/>
      <c r="BH36" s="63"/>
      <c r="BI36" s="63"/>
      <c r="BJ36" s="63"/>
      <c r="BK36" s="63"/>
      <c r="BL36" s="63"/>
      <c r="BM36" s="180"/>
    </row>
    <row r="37" spans="1:65" ht="24.75" customHeight="1" x14ac:dyDescent="0.25">
      <c r="A37" s="274"/>
      <c r="B37" s="146"/>
      <c r="C37" s="92"/>
      <c r="D37" s="92"/>
      <c r="E37" s="92"/>
      <c r="F37" s="92"/>
      <c r="G37" s="112"/>
      <c r="H37" s="68"/>
      <c r="I37" s="68"/>
      <c r="J37" s="68"/>
      <c r="K37" s="113"/>
      <c r="L37" s="92"/>
      <c r="M37" s="92"/>
      <c r="N37" s="106"/>
      <c r="O37" s="117"/>
      <c r="P37" s="68"/>
      <c r="Q37" s="71"/>
      <c r="R37" s="71"/>
      <c r="S37" s="78"/>
      <c r="T37" s="92"/>
      <c r="U37" s="92"/>
      <c r="V37" s="92"/>
      <c r="W37" s="92"/>
      <c r="X37" s="15" t="s">
        <v>188</v>
      </c>
      <c r="Y37" s="15" t="s">
        <v>189</v>
      </c>
      <c r="Z37" s="6">
        <v>42733</v>
      </c>
      <c r="AA37" s="16">
        <v>11996</v>
      </c>
      <c r="AB37" s="15" t="s">
        <v>190</v>
      </c>
      <c r="AC37" s="6">
        <v>42736</v>
      </c>
      <c r="AD37" s="6" t="s">
        <v>191</v>
      </c>
      <c r="AE37" s="8"/>
      <c r="AF37" s="70"/>
      <c r="AG37" s="4"/>
      <c r="AH37" s="4"/>
      <c r="AI37" s="4"/>
      <c r="AJ37" s="4"/>
      <c r="AK37" s="4"/>
      <c r="AL37" s="151">
        <f>AL36-AH37+AG37</f>
        <v>6399225.8400000008</v>
      </c>
      <c r="AM37" s="34"/>
      <c r="AN37" s="34"/>
      <c r="AO37" s="35"/>
      <c r="AP37" s="28"/>
      <c r="AQ37" s="28"/>
      <c r="AR37" s="28"/>
      <c r="AS37" s="29"/>
      <c r="AT37" s="30"/>
      <c r="AU37" s="178"/>
      <c r="AV37" s="31"/>
      <c r="AW37" s="31"/>
      <c r="AX37" s="32"/>
      <c r="AY37" s="33"/>
      <c r="AZ37" s="32"/>
      <c r="BA37" s="33"/>
      <c r="BB37" s="37"/>
      <c r="BC37" s="63"/>
      <c r="BD37" s="81"/>
      <c r="BE37" s="81"/>
      <c r="BF37" s="63"/>
      <c r="BG37" s="63"/>
      <c r="BH37" s="63"/>
      <c r="BI37" s="63"/>
      <c r="BJ37" s="63"/>
      <c r="BK37" s="63"/>
      <c r="BL37" s="63"/>
      <c r="BM37" s="180"/>
    </row>
    <row r="38" spans="1:65" ht="24.75" customHeight="1" x14ac:dyDescent="0.25">
      <c r="A38" s="274"/>
      <c r="B38" s="146"/>
      <c r="C38" s="92"/>
      <c r="D38" s="92"/>
      <c r="E38" s="92"/>
      <c r="F38" s="92"/>
      <c r="G38" s="112"/>
      <c r="H38" s="68"/>
      <c r="I38" s="68"/>
      <c r="J38" s="68"/>
      <c r="K38" s="113"/>
      <c r="L38" s="92"/>
      <c r="M38" s="92"/>
      <c r="N38" s="106"/>
      <c r="O38" s="117"/>
      <c r="P38" s="68"/>
      <c r="Q38" s="71"/>
      <c r="R38" s="71"/>
      <c r="S38" s="78"/>
      <c r="T38" s="92"/>
      <c r="U38" s="92"/>
      <c r="V38" s="92"/>
      <c r="W38" s="92"/>
      <c r="X38" s="15" t="s">
        <v>192</v>
      </c>
      <c r="Y38" s="15" t="s">
        <v>194</v>
      </c>
      <c r="Z38" s="6">
        <v>42737</v>
      </c>
      <c r="AA38" s="16"/>
      <c r="AB38" s="15" t="s">
        <v>186</v>
      </c>
      <c r="AC38" s="6">
        <v>42736</v>
      </c>
      <c r="AD38" s="6" t="s">
        <v>191</v>
      </c>
      <c r="AE38" s="8"/>
      <c r="AF38" s="70"/>
      <c r="AG38" s="4"/>
      <c r="AH38" s="4"/>
      <c r="AI38" s="6">
        <v>42370</v>
      </c>
      <c r="AJ38" s="8">
        <f>AK38/AL24</f>
        <v>6.0432275987269773E-2</v>
      </c>
      <c r="AK38" s="4">
        <f>83.94*276*12</f>
        <v>278009.27999999997</v>
      </c>
      <c r="AL38" s="151">
        <f>AK38+AL37</f>
        <v>6677235.120000001</v>
      </c>
      <c r="AM38" s="34"/>
      <c r="AN38" s="34"/>
      <c r="AO38" s="35"/>
      <c r="AP38" s="28"/>
      <c r="AQ38" s="28"/>
      <c r="AR38" s="28"/>
      <c r="AS38" s="29"/>
      <c r="AT38" s="30"/>
      <c r="AU38" s="178"/>
      <c r="AV38" s="31"/>
      <c r="AW38" s="31"/>
      <c r="AX38" s="32"/>
      <c r="AY38" s="33"/>
      <c r="AZ38" s="32"/>
      <c r="BA38" s="33"/>
      <c r="BB38" s="37"/>
      <c r="BC38" s="63"/>
      <c r="BD38" s="81"/>
      <c r="BE38" s="81"/>
      <c r="BF38" s="63"/>
      <c r="BG38" s="63"/>
      <c r="BH38" s="63"/>
      <c r="BI38" s="63"/>
      <c r="BJ38" s="63"/>
      <c r="BK38" s="63"/>
      <c r="BL38" s="63"/>
      <c r="BM38" s="180"/>
    </row>
    <row r="39" spans="1:65" ht="24.75" customHeight="1" thickBot="1" x14ac:dyDescent="0.3">
      <c r="A39" s="227"/>
      <c r="B39" s="147"/>
      <c r="C39" s="87"/>
      <c r="D39" s="87"/>
      <c r="E39" s="87"/>
      <c r="F39" s="87"/>
      <c r="G39" s="89"/>
      <c r="H39" s="80"/>
      <c r="I39" s="80"/>
      <c r="J39" s="80"/>
      <c r="K39" s="114"/>
      <c r="L39" s="87"/>
      <c r="M39" s="87"/>
      <c r="N39" s="91"/>
      <c r="O39" s="118"/>
      <c r="P39" s="68"/>
      <c r="Q39" s="71"/>
      <c r="R39" s="71"/>
      <c r="S39" s="78"/>
      <c r="T39" s="87"/>
      <c r="U39" s="87"/>
      <c r="V39" s="87"/>
      <c r="W39" s="116"/>
      <c r="X39" s="66"/>
      <c r="Y39" s="15"/>
      <c r="Z39" s="6"/>
      <c r="AA39" s="16"/>
      <c r="AB39" s="15"/>
      <c r="AC39" s="6"/>
      <c r="AD39" s="6"/>
      <c r="AE39" s="8"/>
      <c r="AF39" s="70"/>
      <c r="AG39" s="4"/>
      <c r="AH39" s="4"/>
      <c r="AI39" s="4"/>
      <c r="AJ39" s="4"/>
      <c r="AK39" s="4"/>
      <c r="AL39" s="9"/>
      <c r="AM39" s="38"/>
      <c r="AN39" s="38"/>
      <c r="AO39" s="35"/>
      <c r="AP39" s="28"/>
      <c r="AQ39" s="28"/>
      <c r="AR39" s="28"/>
      <c r="AS39" s="29"/>
      <c r="AT39" s="30"/>
      <c r="AU39" s="178"/>
      <c r="AV39" s="31"/>
      <c r="AW39" s="31"/>
      <c r="AX39" s="32"/>
      <c r="AY39" s="33"/>
      <c r="AZ39" s="32"/>
      <c r="BA39" s="33"/>
      <c r="BB39" s="37"/>
      <c r="BC39" s="63"/>
      <c r="BD39" s="81"/>
      <c r="BE39" s="81"/>
      <c r="BF39" s="63"/>
      <c r="BG39" s="63"/>
      <c r="BH39" s="63"/>
      <c r="BI39" s="63"/>
      <c r="BJ39" s="63"/>
      <c r="BK39" s="63"/>
      <c r="BL39" s="63"/>
      <c r="BM39" s="180"/>
    </row>
    <row r="40" spans="1:65" ht="24.75" customHeight="1" x14ac:dyDescent="0.25">
      <c r="A40" s="275">
        <v>2</v>
      </c>
      <c r="B40" s="120" t="s">
        <v>141</v>
      </c>
      <c r="C40" s="86" t="s">
        <v>142</v>
      </c>
      <c r="D40" s="86" t="s">
        <v>143</v>
      </c>
      <c r="E40" s="86" t="s">
        <v>144</v>
      </c>
      <c r="F40" s="86" t="s">
        <v>145</v>
      </c>
      <c r="G40" s="88">
        <v>11398</v>
      </c>
      <c r="H40" s="67"/>
      <c r="I40" s="67"/>
      <c r="J40" s="67"/>
      <c r="K40" s="86" t="s">
        <v>146</v>
      </c>
      <c r="L40" s="86" t="s">
        <v>147</v>
      </c>
      <c r="M40" s="86" t="s">
        <v>148</v>
      </c>
      <c r="N40" s="90">
        <v>41905</v>
      </c>
      <c r="O40" s="137">
        <v>495600</v>
      </c>
      <c r="P40" s="107">
        <v>11399</v>
      </c>
      <c r="Q40" s="109">
        <v>41905</v>
      </c>
      <c r="R40" s="109">
        <v>42004</v>
      </c>
      <c r="S40" s="104">
        <v>1</v>
      </c>
      <c r="T40" s="86"/>
      <c r="U40" s="86"/>
      <c r="V40" s="86"/>
      <c r="W40" s="104" t="s">
        <v>101</v>
      </c>
      <c r="X40" s="25"/>
      <c r="Y40" s="70"/>
      <c r="Z40" s="70"/>
      <c r="AA40" s="23"/>
      <c r="AB40" s="15"/>
      <c r="AC40" s="70"/>
      <c r="AD40" s="70"/>
      <c r="AE40" s="8"/>
      <c r="AF40" s="70"/>
      <c r="AG40" s="4"/>
      <c r="AH40" s="4"/>
      <c r="AI40" s="21"/>
      <c r="AJ40" s="21"/>
      <c r="AK40" s="21"/>
      <c r="AL40" s="39">
        <f>41300*12</f>
        <v>495600</v>
      </c>
      <c r="AM40" s="74">
        <f>200000+200000+247800</f>
        <v>647800</v>
      </c>
      <c r="AN40" s="17">
        <v>247800</v>
      </c>
      <c r="AO40" s="27">
        <f>AM40+AN40</f>
        <v>895600</v>
      </c>
      <c r="AP40" s="40"/>
      <c r="AQ40" s="40"/>
      <c r="AR40" s="40"/>
      <c r="AS40" s="41"/>
      <c r="AT40" s="42"/>
      <c r="AU40" s="25"/>
      <c r="AV40" s="43"/>
      <c r="AW40" s="43"/>
      <c r="AX40" s="44"/>
      <c r="AY40" s="45"/>
      <c r="AZ40" s="44"/>
      <c r="BA40" s="45"/>
      <c r="BB40" s="59"/>
      <c r="BC40" s="69"/>
      <c r="BD40" s="63"/>
      <c r="BE40" s="63"/>
      <c r="BF40" s="69"/>
      <c r="BG40" s="69"/>
      <c r="BH40" s="69"/>
      <c r="BI40" s="69"/>
      <c r="BJ40" s="69"/>
      <c r="BK40" s="69"/>
      <c r="BL40" s="69"/>
      <c r="BM40" s="48"/>
    </row>
    <row r="41" spans="1:65" ht="24.75" customHeight="1" x14ac:dyDescent="0.25">
      <c r="A41" s="274"/>
      <c r="B41" s="119"/>
      <c r="C41" s="92"/>
      <c r="D41" s="92"/>
      <c r="E41" s="92"/>
      <c r="F41" s="92"/>
      <c r="G41" s="112"/>
      <c r="H41" s="68"/>
      <c r="I41" s="68"/>
      <c r="J41" s="68"/>
      <c r="K41" s="92"/>
      <c r="L41" s="92"/>
      <c r="M41" s="92"/>
      <c r="N41" s="106"/>
      <c r="O41" s="138"/>
      <c r="P41" s="108"/>
      <c r="Q41" s="110"/>
      <c r="R41" s="110"/>
      <c r="S41" s="127"/>
      <c r="T41" s="92"/>
      <c r="U41" s="92"/>
      <c r="V41" s="92"/>
      <c r="W41" s="105"/>
      <c r="X41" s="15" t="s">
        <v>210</v>
      </c>
      <c r="Y41" s="15" t="s">
        <v>193</v>
      </c>
      <c r="Z41" s="6">
        <v>42368</v>
      </c>
      <c r="AA41" s="23">
        <v>11490</v>
      </c>
      <c r="AB41" s="15" t="s">
        <v>128</v>
      </c>
      <c r="AC41" s="6">
        <v>42005</v>
      </c>
      <c r="AD41" s="6">
        <v>42369</v>
      </c>
      <c r="AE41" s="8"/>
      <c r="AF41" s="70"/>
      <c r="AG41" s="4"/>
      <c r="AH41" s="4"/>
      <c r="AI41" s="24"/>
      <c r="AJ41" s="24"/>
      <c r="AK41" s="24"/>
      <c r="AL41" s="46"/>
      <c r="AM41" s="79"/>
      <c r="AN41" s="18"/>
      <c r="AO41" s="27">
        <f>AM41+AN41</f>
        <v>0</v>
      </c>
      <c r="AP41" s="40"/>
      <c r="AQ41" s="40"/>
      <c r="AR41" s="40"/>
      <c r="AS41" s="41"/>
      <c r="AT41" s="42"/>
      <c r="AU41" s="25"/>
      <c r="AV41" s="43"/>
      <c r="AW41" s="43"/>
      <c r="AX41" s="44"/>
      <c r="AY41" s="45"/>
      <c r="AZ41" s="44"/>
      <c r="BA41" s="45"/>
      <c r="BB41" s="59"/>
      <c r="BC41" s="69"/>
      <c r="BD41" s="63"/>
      <c r="BE41" s="63"/>
      <c r="BF41" s="69"/>
      <c r="BG41" s="69"/>
      <c r="BH41" s="69"/>
      <c r="BI41" s="69"/>
      <c r="BJ41" s="69"/>
      <c r="BK41" s="69"/>
      <c r="BL41" s="69"/>
      <c r="BM41" s="48"/>
    </row>
    <row r="42" spans="1:65" ht="24.75" customHeight="1" x14ac:dyDescent="0.25">
      <c r="A42" s="274"/>
      <c r="B42" s="119"/>
      <c r="C42" s="92"/>
      <c r="D42" s="92"/>
      <c r="E42" s="92"/>
      <c r="F42" s="92"/>
      <c r="G42" s="112"/>
      <c r="H42" s="68"/>
      <c r="I42" s="68"/>
      <c r="J42" s="68"/>
      <c r="K42" s="92"/>
      <c r="L42" s="92"/>
      <c r="M42" s="92"/>
      <c r="N42" s="106"/>
      <c r="O42" s="138"/>
      <c r="P42" s="108"/>
      <c r="Q42" s="110"/>
      <c r="R42" s="110"/>
      <c r="S42" s="64"/>
      <c r="T42" s="92"/>
      <c r="U42" s="92"/>
      <c r="V42" s="92"/>
      <c r="W42" s="105"/>
      <c r="X42" s="15" t="s">
        <v>219</v>
      </c>
      <c r="Y42" s="15" t="s">
        <v>218</v>
      </c>
      <c r="Z42" s="6">
        <v>42202</v>
      </c>
      <c r="AA42" s="23"/>
      <c r="AB42" s="15" t="s">
        <v>149</v>
      </c>
      <c r="AC42" s="6">
        <v>42005</v>
      </c>
      <c r="AD42" s="6">
        <v>42369</v>
      </c>
      <c r="AE42" s="8"/>
      <c r="AF42" s="70"/>
      <c r="AG42" s="4"/>
      <c r="AH42" s="4"/>
      <c r="AI42" s="24"/>
      <c r="AJ42" s="24"/>
      <c r="AK42" s="24"/>
      <c r="AL42" s="46"/>
      <c r="AM42" s="79"/>
      <c r="AN42" s="18"/>
      <c r="AO42" s="27"/>
      <c r="AP42" s="40"/>
      <c r="AQ42" s="40"/>
      <c r="AR42" s="40"/>
      <c r="AS42" s="41"/>
      <c r="AT42" s="42"/>
      <c r="AU42" s="25"/>
      <c r="AV42" s="43"/>
      <c r="AW42" s="43"/>
      <c r="AX42" s="44"/>
      <c r="AY42" s="45"/>
      <c r="AZ42" s="44"/>
      <c r="BA42" s="45"/>
      <c r="BB42" s="59"/>
      <c r="BC42" s="69"/>
      <c r="BD42" s="63"/>
      <c r="BE42" s="63"/>
      <c r="BF42" s="69"/>
      <c r="BG42" s="69"/>
      <c r="BH42" s="69"/>
      <c r="BI42" s="69"/>
      <c r="BJ42" s="69"/>
      <c r="BK42" s="69"/>
      <c r="BL42" s="69"/>
      <c r="BM42" s="48"/>
    </row>
    <row r="43" spans="1:65" ht="24.75" customHeight="1" thickBot="1" x14ac:dyDescent="0.3">
      <c r="A43" s="227"/>
      <c r="B43" s="119"/>
      <c r="C43" s="92"/>
      <c r="D43" s="92"/>
      <c r="E43" s="92"/>
      <c r="F43" s="92"/>
      <c r="G43" s="112"/>
      <c r="H43" s="68"/>
      <c r="I43" s="68"/>
      <c r="J43" s="68"/>
      <c r="K43" s="92"/>
      <c r="L43" s="92"/>
      <c r="M43" s="92"/>
      <c r="N43" s="106"/>
      <c r="O43" s="138"/>
      <c r="P43" s="108"/>
      <c r="Q43" s="110"/>
      <c r="R43" s="110"/>
      <c r="S43" s="81">
        <v>4</v>
      </c>
      <c r="T43" s="92"/>
      <c r="U43" s="92"/>
      <c r="V43" s="92"/>
      <c r="W43" s="105"/>
      <c r="X43" s="15" t="s">
        <v>188</v>
      </c>
      <c r="Y43" s="15" t="s">
        <v>196</v>
      </c>
      <c r="Z43" s="6">
        <v>42367</v>
      </c>
      <c r="AA43" s="23">
        <v>11778</v>
      </c>
      <c r="AB43" s="15" t="s">
        <v>128</v>
      </c>
      <c r="AC43" s="6">
        <v>42370</v>
      </c>
      <c r="AD43" s="6">
        <v>42735</v>
      </c>
      <c r="AE43" s="8"/>
      <c r="AF43" s="70"/>
      <c r="AG43" s="4"/>
      <c r="AH43" s="4"/>
      <c r="AI43" s="24"/>
      <c r="AJ43" s="24"/>
      <c r="AK43" s="24"/>
      <c r="AL43" s="46"/>
      <c r="AM43" s="75"/>
      <c r="AN43" s="19"/>
      <c r="AO43" s="27">
        <f>AM43+AN43</f>
        <v>0</v>
      </c>
      <c r="AP43" s="40"/>
      <c r="AQ43" s="40"/>
      <c r="AR43" s="40"/>
      <c r="AS43" s="41"/>
      <c r="AT43" s="42"/>
      <c r="AU43" s="25"/>
      <c r="AV43" s="43"/>
      <c r="AW43" s="43"/>
      <c r="AX43" s="44"/>
      <c r="AY43" s="45"/>
      <c r="AZ43" s="44"/>
      <c r="BA43" s="45"/>
      <c r="BB43" s="59"/>
      <c r="BC43" s="69"/>
      <c r="BD43" s="63"/>
      <c r="BE43" s="63"/>
      <c r="BF43" s="69"/>
      <c r="BG43" s="69"/>
      <c r="BH43" s="69"/>
      <c r="BI43" s="69"/>
      <c r="BJ43" s="69"/>
      <c r="BK43" s="69"/>
      <c r="BL43" s="69"/>
      <c r="BM43" s="48"/>
    </row>
    <row r="44" spans="1:65" ht="24.75" customHeight="1" x14ac:dyDescent="0.25">
      <c r="A44" s="275">
        <v>3</v>
      </c>
      <c r="B44" s="271" t="s">
        <v>115</v>
      </c>
      <c r="C44" s="121" t="s">
        <v>116</v>
      </c>
      <c r="D44" s="100" t="s">
        <v>100</v>
      </c>
      <c r="E44" s="86" t="s">
        <v>99</v>
      </c>
      <c r="F44" s="100" t="s">
        <v>117</v>
      </c>
      <c r="G44" s="104">
        <v>11486</v>
      </c>
      <c r="H44" s="63"/>
      <c r="I44" s="63"/>
      <c r="J44" s="63"/>
      <c r="K44" s="100" t="s">
        <v>118</v>
      </c>
      <c r="L44" s="92" t="s">
        <v>119</v>
      </c>
      <c r="M44" s="86" t="s">
        <v>120</v>
      </c>
      <c r="N44" s="90">
        <v>42034</v>
      </c>
      <c r="O44" s="123">
        <v>1255416.96</v>
      </c>
      <c r="P44" s="111">
        <v>11518</v>
      </c>
      <c r="Q44" s="90">
        <v>42036</v>
      </c>
      <c r="R44" s="115">
        <v>42400</v>
      </c>
      <c r="S44" s="134" t="s">
        <v>106</v>
      </c>
      <c r="T44" s="65"/>
      <c r="U44" s="65"/>
      <c r="V44" s="65"/>
      <c r="W44" s="101" t="s">
        <v>101</v>
      </c>
      <c r="X44" s="61"/>
      <c r="Y44" s="65"/>
      <c r="Z44" s="70"/>
      <c r="AA44" s="67"/>
      <c r="AB44" s="76"/>
      <c r="AC44" s="73"/>
      <c r="AD44" s="73"/>
      <c r="AE44" s="70"/>
      <c r="AF44" s="70"/>
      <c r="AG44" s="4"/>
      <c r="AH44" s="4"/>
      <c r="AI44" s="21"/>
      <c r="AJ44" s="21"/>
      <c r="AK44" s="21"/>
      <c r="AL44" s="5">
        <f>O44-AH44+AG44</f>
        <v>1255416.96</v>
      </c>
      <c r="AM44" s="10">
        <f>95880+87890</f>
        <v>183770</v>
      </c>
      <c r="AN44" s="10">
        <f>99082.08+99082.08+99082.08+99082.08+99082.08</f>
        <v>495410.4</v>
      </c>
      <c r="AO44" s="27">
        <f>AM44+AN44</f>
        <v>679180.4</v>
      </c>
      <c r="AP44" s="40"/>
      <c r="AQ44" s="40"/>
      <c r="AR44" s="40"/>
      <c r="AS44" s="41"/>
      <c r="AT44" s="42"/>
      <c r="AU44" s="25"/>
      <c r="AV44" s="43"/>
      <c r="AW44" s="43"/>
      <c r="AX44" s="44"/>
      <c r="AY44" s="45"/>
      <c r="AZ44" s="44"/>
      <c r="BA44" s="45"/>
      <c r="BB44" s="59"/>
      <c r="BC44" s="69"/>
      <c r="BD44" s="47"/>
      <c r="BE44" s="47"/>
      <c r="BF44" s="69"/>
      <c r="BG44" s="69"/>
      <c r="BH44" s="62"/>
      <c r="BI44" s="69"/>
      <c r="BJ44" s="69"/>
      <c r="BK44" s="69"/>
      <c r="BL44" s="69"/>
      <c r="BM44" s="48"/>
    </row>
    <row r="45" spans="1:65" ht="24.75" customHeight="1" x14ac:dyDescent="0.25">
      <c r="A45" s="274"/>
      <c r="B45" s="271"/>
      <c r="C45" s="122"/>
      <c r="D45" s="100"/>
      <c r="E45" s="92"/>
      <c r="F45" s="100"/>
      <c r="G45" s="105"/>
      <c r="H45" s="69"/>
      <c r="I45" s="69"/>
      <c r="J45" s="69"/>
      <c r="K45" s="100"/>
      <c r="L45" s="92"/>
      <c r="M45" s="92"/>
      <c r="N45" s="106"/>
      <c r="O45" s="124"/>
      <c r="P45" s="112"/>
      <c r="Q45" s="106"/>
      <c r="R45" s="106"/>
      <c r="S45" s="135"/>
      <c r="T45" s="66"/>
      <c r="U45" s="66"/>
      <c r="V45" s="66"/>
      <c r="W45" s="102"/>
      <c r="X45" s="15" t="s">
        <v>188</v>
      </c>
      <c r="Y45" s="15" t="s">
        <v>194</v>
      </c>
      <c r="Z45" s="6">
        <v>42094</v>
      </c>
      <c r="AA45" s="67">
        <v>11542</v>
      </c>
      <c r="AB45" s="76" t="s">
        <v>121</v>
      </c>
      <c r="AC45" s="73">
        <v>42036</v>
      </c>
      <c r="AD45" s="73">
        <v>42400</v>
      </c>
      <c r="AE45" s="70"/>
      <c r="AF45" s="7">
        <f>AH45/O44</f>
        <v>0.23809523809523808</v>
      </c>
      <c r="AG45" s="4"/>
      <c r="AH45" s="4">
        <v>298908.79999999999</v>
      </c>
      <c r="AI45" s="21"/>
      <c r="AJ45" s="21"/>
      <c r="AK45" s="21"/>
      <c r="AL45" s="5">
        <f>O44-AH45+AG45</f>
        <v>956508.15999999992</v>
      </c>
      <c r="AM45" s="12"/>
      <c r="AN45" s="12"/>
      <c r="AO45" s="35"/>
      <c r="AP45" s="40"/>
      <c r="AQ45" s="40"/>
      <c r="AR45" s="40"/>
      <c r="AS45" s="41"/>
      <c r="AT45" s="42"/>
      <c r="AU45" s="25"/>
      <c r="AV45" s="43"/>
      <c r="AW45" s="43"/>
      <c r="AX45" s="44"/>
      <c r="AY45" s="45"/>
      <c r="AZ45" s="44"/>
      <c r="BA45" s="45"/>
      <c r="BB45" s="59"/>
      <c r="BC45" s="69"/>
      <c r="BD45" s="47"/>
      <c r="BE45" s="47"/>
      <c r="BF45" s="69"/>
      <c r="BG45" s="69"/>
      <c r="BH45" s="62"/>
      <c r="BI45" s="69"/>
      <c r="BJ45" s="69"/>
      <c r="BK45" s="69"/>
      <c r="BL45" s="69"/>
      <c r="BM45" s="48"/>
    </row>
    <row r="46" spans="1:65" ht="24.75" customHeight="1" x14ac:dyDescent="0.25">
      <c r="A46" s="274"/>
      <c r="B46" s="120"/>
      <c r="C46" s="122"/>
      <c r="D46" s="86"/>
      <c r="E46" s="92"/>
      <c r="F46" s="86"/>
      <c r="G46" s="105"/>
      <c r="H46" s="69"/>
      <c r="I46" s="69"/>
      <c r="J46" s="69"/>
      <c r="K46" s="100"/>
      <c r="L46" s="92"/>
      <c r="M46" s="92"/>
      <c r="N46" s="106"/>
      <c r="O46" s="124"/>
      <c r="P46" s="112"/>
      <c r="Q46" s="106"/>
      <c r="R46" s="106"/>
      <c r="S46" s="135"/>
      <c r="T46" s="66"/>
      <c r="U46" s="66"/>
      <c r="V46" s="66"/>
      <c r="W46" s="102"/>
      <c r="X46" s="15" t="s">
        <v>188</v>
      </c>
      <c r="Y46" s="15" t="s">
        <v>212</v>
      </c>
      <c r="Z46" s="6">
        <v>42185</v>
      </c>
      <c r="AA46" s="67">
        <v>11702</v>
      </c>
      <c r="AB46" s="76" t="s">
        <v>185</v>
      </c>
      <c r="AC46" s="73">
        <v>42036</v>
      </c>
      <c r="AD46" s="73">
        <v>42400</v>
      </c>
      <c r="AE46" s="8">
        <f>AG46/AL45</f>
        <v>0.18750000000000003</v>
      </c>
      <c r="AF46" s="7"/>
      <c r="AG46" s="4">
        <v>179345.28</v>
      </c>
      <c r="AH46" s="4"/>
      <c r="AI46" s="21"/>
      <c r="AJ46" s="21"/>
      <c r="AK46" s="21"/>
      <c r="AL46" s="5">
        <f>AL45-AH46+AG46</f>
        <v>1135853.44</v>
      </c>
      <c r="AM46" s="12"/>
      <c r="AN46" s="12"/>
      <c r="AO46" s="35"/>
      <c r="AP46" s="40"/>
      <c r="AQ46" s="40"/>
      <c r="AR46" s="40"/>
      <c r="AS46" s="41"/>
      <c r="AT46" s="42"/>
      <c r="AU46" s="25"/>
      <c r="AV46" s="43"/>
      <c r="AW46" s="43"/>
      <c r="AX46" s="44"/>
      <c r="AY46" s="45"/>
      <c r="AZ46" s="44"/>
      <c r="BA46" s="45"/>
      <c r="BB46" s="59"/>
      <c r="BC46" s="69"/>
      <c r="BD46" s="47"/>
      <c r="BE46" s="47"/>
      <c r="BF46" s="69"/>
      <c r="BG46" s="69"/>
      <c r="BH46" s="62"/>
      <c r="BI46" s="69"/>
      <c r="BJ46" s="69"/>
      <c r="BK46" s="69"/>
      <c r="BL46" s="69"/>
      <c r="BM46" s="48"/>
    </row>
    <row r="47" spans="1:65" ht="24.75" customHeight="1" x14ac:dyDescent="0.25">
      <c r="A47" s="274"/>
      <c r="B47" s="120"/>
      <c r="C47" s="122"/>
      <c r="D47" s="86"/>
      <c r="E47" s="92"/>
      <c r="F47" s="86"/>
      <c r="G47" s="105"/>
      <c r="H47" s="69"/>
      <c r="I47" s="69"/>
      <c r="J47" s="69"/>
      <c r="K47" s="100"/>
      <c r="L47" s="92"/>
      <c r="M47" s="92"/>
      <c r="N47" s="106"/>
      <c r="O47" s="124"/>
      <c r="P47" s="112"/>
      <c r="Q47" s="106"/>
      <c r="R47" s="106"/>
      <c r="S47" s="135"/>
      <c r="T47" s="66"/>
      <c r="U47" s="66"/>
      <c r="V47" s="66"/>
      <c r="W47" s="102"/>
      <c r="X47" s="15" t="s">
        <v>188</v>
      </c>
      <c r="Y47" s="15" t="s">
        <v>213</v>
      </c>
      <c r="Z47" s="6">
        <v>42277</v>
      </c>
      <c r="AA47" s="67">
        <v>11702</v>
      </c>
      <c r="AB47" s="76" t="s">
        <v>186</v>
      </c>
      <c r="AC47" s="73">
        <v>42036</v>
      </c>
      <c r="AD47" s="73">
        <v>42400</v>
      </c>
      <c r="AE47" s="8">
        <f>AG47/AL46</f>
        <v>5.1400707119397378E-2</v>
      </c>
      <c r="AF47" s="7"/>
      <c r="AG47" s="4">
        <v>58383.67</v>
      </c>
      <c r="AH47" s="4"/>
      <c r="AI47" s="21"/>
      <c r="AJ47" s="21"/>
      <c r="AK47" s="21"/>
      <c r="AL47" s="5">
        <f>AL46-AH47+AG47</f>
        <v>1194237.1099999999</v>
      </c>
      <c r="AM47" s="12"/>
      <c r="AN47" s="12"/>
      <c r="AO47" s="35"/>
      <c r="AP47" s="40"/>
      <c r="AQ47" s="40"/>
      <c r="AR47" s="40"/>
      <c r="AS47" s="41"/>
      <c r="AT47" s="42"/>
      <c r="AU47" s="25"/>
      <c r="AV47" s="43"/>
      <c r="AW47" s="43"/>
      <c r="AX47" s="44"/>
      <c r="AY47" s="45"/>
      <c r="AZ47" s="44"/>
      <c r="BA47" s="45"/>
      <c r="BB47" s="59"/>
      <c r="BC47" s="69"/>
      <c r="BD47" s="47"/>
      <c r="BE47" s="47"/>
      <c r="BF47" s="69"/>
      <c r="BG47" s="69"/>
      <c r="BH47" s="62"/>
      <c r="BI47" s="69"/>
      <c r="BJ47" s="69"/>
      <c r="BK47" s="69"/>
      <c r="BL47" s="69"/>
      <c r="BM47" s="48"/>
    </row>
    <row r="48" spans="1:65" ht="24.75" customHeight="1" x14ac:dyDescent="0.25">
      <c r="A48" s="274"/>
      <c r="B48" s="120"/>
      <c r="C48" s="122"/>
      <c r="D48" s="86"/>
      <c r="E48" s="92"/>
      <c r="F48" s="86"/>
      <c r="G48" s="105"/>
      <c r="H48" s="69"/>
      <c r="I48" s="69"/>
      <c r="J48" s="69"/>
      <c r="K48" s="100"/>
      <c r="L48" s="92"/>
      <c r="M48" s="92"/>
      <c r="N48" s="106"/>
      <c r="O48" s="124"/>
      <c r="P48" s="112"/>
      <c r="Q48" s="106"/>
      <c r="R48" s="106"/>
      <c r="S48" s="135"/>
      <c r="T48" s="66"/>
      <c r="U48" s="66"/>
      <c r="V48" s="66"/>
      <c r="W48" s="102"/>
      <c r="X48" s="15" t="s">
        <v>188</v>
      </c>
      <c r="Y48" s="15" t="s">
        <v>214</v>
      </c>
      <c r="Z48" s="6">
        <v>42368</v>
      </c>
      <c r="AA48" s="67">
        <v>11733</v>
      </c>
      <c r="AB48" s="76" t="s">
        <v>187</v>
      </c>
      <c r="AC48" s="73">
        <v>42401</v>
      </c>
      <c r="AD48" s="73">
        <v>42735</v>
      </c>
      <c r="AE48" s="8"/>
      <c r="AF48" s="7"/>
      <c r="AG48" s="4"/>
      <c r="AH48" s="4"/>
      <c r="AI48" s="21"/>
      <c r="AJ48" s="21"/>
      <c r="AK48" s="21"/>
      <c r="AL48" s="5"/>
      <c r="AM48" s="12"/>
      <c r="AN48" s="12"/>
      <c r="AO48" s="35"/>
      <c r="AP48" s="40"/>
      <c r="AQ48" s="40"/>
      <c r="AR48" s="40"/>
      <c r="AS48" s="41"/>
      <c r="AT48" s="42"/>
      <c r="AU48" s="25"/>
      <c r="AV48" s="43"/>
      <c r="AW48" s="43"/>
      <c r="AX48" s="44"/>
      <c r="AY48" s="45"/>
      <c r="AZ48" s="44"/>
      <c r="BA48" s="45"/>
      <c r="BB48" s="59"/>
      <c r="BC48" s="69"/>
      <c r="BD48" s="47"/>
      <c r="BE48" s="47"/>
      <c r="BF48" s="69"/>
      <c r="BG48" s="69"/>
      <c r="BH48" s="62"/>
      <c r="BI48" s="69"/>
      <c r="BJ48" s="69"/>
      <c r="BK48" s="69"/>
      <c r="BL48" s="69"/>
      <c r="BM48" s="48"/>
    </row>
    <row r="49" spans="1:71" ht="24.75" customHeight="1" x14ac:dyDescent="0.25">
      <c r="A49" s="274"/>
      <c r="B49" s="120"/>
      <c r="C49" s="122"/>
      <c r="D49" s="86"/>
      <c r="E49" s="92"/>
      <c r="F49" s="86"/>
      <c r="G49" s="105"/>
      <c r="H49" s="69"/>
      <c r="I49" s="69"/>
      <c r="J49" s="69"/>
      <c r="K49" s="100"/>
      <c r="L49" s="92"/>
      <c r="M49" s="92"/>
      <c r="N49" s="106"/>
      <c r="O49" s="124"/>
      <c r="P49" s="112"/>
      <c r="Q49" s="106"/>
      <c r="R49" s="106"/>
      <c r="S49" s="135"/>
      <c r="T49" s="66"/>
      <c r="U49" s="66"/>
      <c r="V49" s="66"/>
      <c r="W49" s="102"/>
      <c r="X49" s="70" t="s">
        <v>210</v>
      </c>
      <c r="Y49" s="15" t="s">
        <v>215</v>
      </c>
      <c r="Z49" s="6">
        <v>42733</v>
      </c>
      <c r="AA49" s="67">
        <v>11996</v>
      </c>
      <c r="AB49" s="76" t="s">
        <v>187</v>
      </c>
      <c r="AC49" s="6">
        <v>42736</v>
      </c>
      <c r="AD49" s="6">
        <v>43100</v>
      </c>
      <c r="AE49" s="8"/>
      <c r="AF49" s="7"/>
      <c r="AG49" s="4"/>
      <c r="AH49" s="4"/>
      <c r="AI49" s="21"/>
      <c r="AJ49" s="21"/>
      <c r="AK49" s="21"/>
      <c r="AL49" s="5"/>
      <c r="AM49" s="12"/>
      <c r="AN49" s="12"/>
      <c r="AO49" s="35"/>
      <c r="AP49" s="40"/>
      <c r="AQ49" s="40"/>
      <c r="AR49" s="40"/>
      <c r="AS49" s="41"/>
      <c r="AT49" s="42"/>
      <c r="AU49" s="25"/>
      <c r="AV49" s="43"/>
      <c r="AW49" s="43"/>
      <c r="AX49" s="44"/>
      <c r="AY49" s="45"/>
      <c r="AZ49" s="44"/>
      <c r="BA49" s="45"/>
      <c r="BB49" s="59"/>
      <c r="BC49" s="69"/>
      <c r="BD49" s="47"/>
      <c r="BE49" s="47"/>
      <c r="BF49" s="69"/>
      <c r="BG49" s="69"/>
      <c r="BH49" s="62"/>
      <c r="BI49" s="69"/>
      <c r="BJ49" s="69"/>
      <c r="BK49" s="69"/>
      <c r="BL49" s="69"/>
      <c r="BM49" s="48"/>
    </row>
    <row r="50" spans="1:71" ht="24.75" customHeight="1" x14ac:dyDescent="0.25">
      <c r="A50" s="274"/>
      <c r="B50" s="120"/>
      <c r="C50" s="122"/>
      <c r="D50" s="86"/>
      <c r="E50" s="92"/>
      <c r="F50" s="86"/>
      <c r="G50" s="105"/>
      <c r="H50" s="69"/>
      <c r="I50" s="69"/>
      <c r="J50" s="69"/>
      <c r="K50" s="100"/>
      <c r="L50" s="92"/>
      <c r="M50" s="92"/>
      <c r="N50" s="106"/>
      <c r="O50" s="124"/>
      <c r="P50" s="112"/>
      <c r="Q50" s="106"/>
      <c r="R50" s="106"/>
      <c r="S50" s="135"/>
      <c r="T50" s="66"/>
      <c r="U50" s="66"/>
      <c r="V50" s="66"/>
      <c r="W50" s="102"/>
      <c r="X50" s="70" t="s">
        <v>192</v>
      </c>
      <c r="Y50" s="15" t="s">
        <v>194</v>
      </c>
      <c r="Z50" s="6">
        <v>42737</v>
      </c>
      <c r="AA50" s="16"/>
      <c r="AB50" s="70" t="s">
        <v>211</v>
      </c>
      <c r="AC50" s="6">
        <v>42736</v>
      </c>
      <c r="AD50" s="6">
        <v>43100</v>
      </c>
      <c r="AE50" s="70"/>
      <c r="AF50" s="7"/>
      <c r="AG50" s="4"/>
      <c r="AH50" s="4"/>
      <c r="AI50" s="73">
        <v>42430</v>
      </c>
      <c r="AJ50" s="14">
        <f>AK50/AL46</f>
        <v>3.3829153169620194E-2</v>
      </c>
      <c r="AK50" s="21">
        <v>38424.959999999999</v>
      </c>
      <c r="AL50" s="5">
        <f>AK50+AL47</f>
        <v>1232662.0699999998</v>
      </c>
      <c r="AM50" s="12"/>
      <c r="AN50" s="12"/>
      <c r="AO50" s="35"/>
      <c r="AP50" s="40"/>
      <c r="AQ50" s="40"/>
      <c r="AR50" s="40"/>
      <c r="AS50" s="41"/>
      <c r="AT50" s="42"/>
      <c r="AU50" s="25"/>
      <c r="AV50" s="43"/>
      <c r="AW50" s="43"/>
      <c r="AX50" s="44"/>
      <c r="AY50" s="45"/>
      <c r="AZ50" s="44"/>
      <c r="BA50" s="45"/>
      <c r="BB50" s="59"/>
      <c r="BC50" s="69"/>
      <c r="BD50" s="47"/>
      <c r="BE50" s="47"/>
      <c r="BF50" s="69"/>
      <c r="BG50" s="69"/>
      <c r="BH50" s="62"/>
      <c r="BI50" s="69"/>
      <c r="BJ50" s="69"/>
      <c r="BK50" s="69"/>
      <c r="BL50" s="69"/>
      <c r="BM50" s="48"/>
    </row>
    <row r="51" spans="1:71" ht="24.75" customHeight="1" x14ac:dyDescent="0.25">
      <c r="A51" s="274"/>
      <c r="B51" s="120"/>
      <c r="C51" s="122"/>
      <c r="D51" s="86"/>
      <c r="E51" s="92"/>
      <c r="F51" s="86"/>
      <c r="G51" s="105"/>
      <c r="H51" s="69"/>
      <c r="I51" s="69"/>
      <c r="J51" s="69"/>
      <c r="K51" s="100"/>
      <c r="L51" s="92"/>
      <c r="M51" s="92"/>
      <c r="N51" s="106"/>
      <c r="O51" s="124"/>
      <c r="P51" s="112"/>
      <c r="Q51" s="106"/>
      <c r="R51" s="106"/>
      <c r="S51" s="135"/>
      <c r="T51" s="66"/>
      <c r="U51" s="66"/>
      <c r="V51" s="66"/>
      <c r="W51" s="102"/>
      <c r="X51" s="61"/>
      <c r="Y51" s="70"/>
      <c r="Z51" s="70"/>
      <c r="AA51" s="67"/>
      <c r="AB51" s="76"/>
      <c r="AC51" s="73"/>
      <c r="AD51" s="73"/>
      <c r="AE51" s="70"/>
      <c r="AF51" s="7"/>
      <c r="AG51" s="4"/>
      <c r="AH51" s="4"/>
      <c r="AI51" s="21"/>
      <c r="AJ51" s="21"/>
      <c r="AK51" s="21"/>
      <c r="AL51" s="5"/>
      <c r="AM51" s="12"/>
      <c r="AN51" s="12"/>
      <c r="AO51" s="35"/>
      <c r="AP51" s="40"/>
      <c r="AQ51" s="40"/>
      <c r="AR51" s="40"/>
      <c r="AS51" s="41"/>
      <c r="AT51" s="42"/>
      <c r="AU51" s="25"/>
      <c r="AV51" s="43"/>
      <c r="AW51" s="43"/>
      <c r="AX51" s="44"/>
      <c r="AY51" s="45"/>
      <c r="AZ51" s="44"/>
      <c r="BA51" s="45"/>
      <c r="BB51" s="59"/>
      <c r="BC51" s="69"/>
      <c r="BD51" s="47"/>
      <c r="BE51" s="47"/>
      <c r="BF51" s="69"/>
      <c r="BG51" s="69"/>
      <c r="BH51" s="62"/>
      <c r="BI51" s="69"/>
      <c r="BJ51" s="69"/>
      <c r="BK51" s="69"/>
      <c r="BL51" s="69"/>
      <c r="BM51" s="48"/>
    </row>
    <row r="52" spans="1:71" ht="24.75" customHeight="1" thickBot="1" x14ac:dyDescent="0.3">
      <c r="A52" s="227"/>
      <c r="B52" s="120"/>
      <c r="C52" s="122"/>
      <c r="D52" s="86"/>
      <c r="E52" s="92"/>
      <c r="F52" s="86"/>
      <c r="G52" s="105"/>
      <c r="H52" s="69"/>
      <c r="I52" s="69"/>
      <c r="J52" s="69"/>
      <c r="K52" s="100"/>
      <c r="L52" s="87"/>
      <c r="M52" s="87"/>
      <c r="N52" s="91"/>
      <c r="O52" s="125"/>
      <c r="P52" s="126"/>
      <c r="Q52" s="91"/>
      <c r="R52" s="133"/>
      <c r="S52" s="136"/>
      <c r="T52" s="72"/>
      <c r="U52" s="72"/>
      <c r="V52" s="72"/>
      <c r="W52" s="103"/>
      <c r="X52" s="61"/>
      <c r="Y52" s="70"/>
      <c r="Z52" s="70"/>
      <c r="AA52" s="67"/>
      <c r="AB52" s="76"/>
      <c r="AC52" s="73"/>
      <c r="AD52" s="73"/>
      <c r="AE52" s="70"/>
      <c r="AF52" s="8"/>
      <c r="AG52" s="4"/>
      <c r="AH52" s="4"/>
      <c r="AI52" s="4"/>
      <c r="AJ52" s="4"/>
      <c r="AK52" s="4"/>
      <c r="AL52" s="9"/>
      <c r="AM52" s="11"/>
      <c r="AN52" s="11"/>
      <c r="AO52" s="36"/>
      <c r="AP52" s="40"/>
      <c r="AQ52" s="40"/>
      <c r="AR52" s="40"/>
      <c r="AS52" s="41"/>
      <c r="AT52" s="42"/>
      <c r="AU52" s="25"/>
      <c r="AV52" s="43"/>
      <c r="AW52" s="43"/>
      <c r="AX52" s="44"/>
      <c r="AY52" s="45"/>
      <c r="AZ52" s="44"/>
      <c r="BA52" s="45"/>
      <c r="BB52" s="59"/>
      <c r="BC52" s="69"/>
      <c r="BD52" s="47"/>
      <c r="BE52" s="47"/>
      <c r="BF52" s="69"/>
      <c r="BG52" s="69"/>
      <c r="BH52" s="62"/>
      <c r="BI52" s="69"/>
      <c r="BJ52" s="69"/>
      <c r="BK52" s="69"/>
      <c r="BL52" s="69"/>
      <c r="BM52" s="48"/>
    </row>
    <row r="53" spans="1:71" ht="28.5" customHeight="1" x14ac:dyDescent="0.25">
      <c r="A53" s="275">
        <v>4</v>
      </c>
      <c r="B53" s="272" t="s">
        <v>134</v>
      </c>
      <c r="C53" s="104"/>
      <c r="D53" s="86" t="s">
        <v>129</v>
      </c>
      <c r="E53" s="86" t="s">
        <v>99</v>
      </c>
      <c r="F53" s="86" t="s">
        <v>130</v>
      </c>
      <c r="G53" s="86"/>
      <c r="H53" s="65"/>
      <c r="I53" s="65"/>
      <c r="J53" s="65"/>
      <c r="K53" s="128" t="s">
        <v>135</v>
      </c>
      <c r="L53" s="86" t="s">
        <v>131</v>
      </c>
      <c r="M53" s="86" t="s">
        <v>132</v>
      </c>
      <c r="N53" s="90">
        <v>42443</v>
      </c>
      <c r="O53" s="129">
        <v>913077</v>
      </c>
      <c r="P53" s="128" t="s">
        <v>136</v>
      </c>
      <c r="Q53" s="90">
        <v>42443</v>
      </c>
      <c r="R53" s="90">
        <v>42735</v>
      </c>
      <c r="S53" s="128" t="s">
        <v>106</v>
      </c>
      <c r="T53" s="131"/>
      <c r="U53" s="86"/>
      <c r="V53" s="86"/>
      <c r="W53" s="86" t="s">
        <v>133</v>
      </c>
      <c r="X53" s="65"/>
      <c r="Y53" s="15"/>
      <c r="Z53" s="6"/>
      <c r="AA53" s="16"/>
      <c r="AB53" s="15"/>
      <c r="AC53" s="73"/>
      <c r="AD53" s="73"/>
      <c r="AE53" s="65"/>
      <c r="AF53" s="14"/>
      <c r="AG53" s="21"/>
      <c r="AH53" s="21"/>
      <c r="AI53" s="21"/>
      <c r="AJ53" s="21"/>
      <c r="AK53" s="21"/>
      <c r="AL53" s="5">
        <f>O53</f>
        <v>913077</v>
      </c>
      <c r="AM53" s="22">
        <f>459063</f>
        <v>459063</v>
      </c>
      <c r="AN53" s="10">
        <v>213863.16</v>
      </c>
      <c r="AO53" s="27">
        <f>AM53+AN53</f>
        <v>672926.16</v>
      </c>
      <c r="AP53" s="40"/>
      <c r="AQ53" s="40"/>
      <c r="AR53" s="40"/>
      <c r="AS53" s="41"/>
      <c r="AT53" s="42"/>
      <c r="AU53" s="25"/>
      <c r="AV53" s="86" t="s">
        <v>137</v>
      </c>
      <c r="AW53" s="86" t="s">
        <v>138</v>
      </c>
      <c r="AX53" s="88">
        <v>11771</v>
      </c>
      <c r="AY53" s="90">
        <v>42443</v>
      </c>
      <c r="AZ53" s="73"/>
      <c r="BA53" s="45"/>
      <c r="BB53" s="59"/>
      <c r="BC53" s="69"/>
      <c r="BD53" s="47"/>
      <c r="BE53" s="47"/>
      <c r="BF53" s="69"/>
      <c r="BG53" s="69"/>
      <c r="BH53" s="62"/>
      <c r="BI53" s="69"/>
      <c r="BJ53" s="69"/>
      <c r="BK53" s="69"/>
      <c r="BL53" s="69"/>
      <c r="BM53" s="48"/>
    </row>
    <row r="54" spans="1:71" ht="24.75" customHeight="1" x14ac:dyDescent="0.25">
      <c r="A54" s="227"/>
      <c r="B54" s="147"/>
      <c r="C54" s="127"/>
      <c r="D54" s="87"/>
      <c r="E54" s="87"/>
      <c r="F54" s="87"/>
      <c r="G54" s="87"/>
      <c r="H54" s="72"/>
      <c r="I54" s="72"/>
      <c r="J54" s="72"/>
      <c r="K54" s="114"/>
      <c r="L54" s="87"/>
      <c r="M54" s="87"/>
      <c r="N54" s="91"/>
      <c r="O54" s="130"/>
      <c r="P54" s="114"/>
      <c r="Q54" s="91"/>
      <c r="R54" s="91"/>
      <c r="S54" s="114"/>
      <c r="T54" s="132"/>
      <c r="U54" s="87"/>
      <c r="V54" s="87"/>
      <c r="W54" s="87"/>
      <c r="X54" s="72"/>
      <c r="Y54" s="15"/>
      <c r="Z54" s="6"/>
      <c r="AA54" s="16"/>
      <c r="AB54" s="15"/>
      <c r="AC54" s="73"/>
      <c r="AD54" s="73"/>
      <c r="AE54" s="65"/>
      <c r="AF54" s="14"/>
      <c r="AG54" s="21"/>
      <c r="AH54" s="21"/>
      <c r="AI54" s="21"/>
      <c r="AJ54" s="21"/>
      <c r="AK54" s="21"/>
      <c r="AL54" s="5"/>
      <c r="AM54" s="49"/>
      <c r="AN54" s="11"/>
      <c r="AO54" s="36"/>
      <c r="AP54" s="40"/>
      <c r="AQ54" s="40"/>
      <c r="AR54" s="40"/>
      <c r="AS54" s="41"/>
      <c r="AT54" s="42"/>
      <c r="AU54" s="25"/>
      <c r="AV54" s="87"/>
      <c r="AW54" s="87"/>
      <c r="AX54" s="89"/>
      <c r="AY54" s="91"/>
      <c r="AZ54" s="73"/>
      <c r="BA54" s="45"/>
      <c r="BB54" s="59"/>
      <c r="BC54" s="69"/>
      <c r="BD54" s="47"/>
      <c r="BE54" s="47"/>
      <c r="BF54" s="69"/>
      <c r="BG54" s="69"/>
      <c r="BH54" s="62"/>
      <c r="BI54" s="69"/>
      <c r="BJ54" s="69"/>
      <c r="BK54" s="69"/>
      <c r="BL54" s="69"/>
      <c r="BM54" s="48"/>
    </row>
    <row r="55" spans="1:71" ht="24.75" customHeight="1" x14ac:dyDescent="0.25">
      <c r="A55" s="275">
        <v>5</v>
      </c>
      <c r="B55" s="120" t="s">
        <v>122</v>
      </c>
      <c r="C55" s="86" t="s">
        <v>123</v>
      </c>
      <c r="D55" s="86" t="s">
        <v>124</v>
      </c>
      <c r="E55" s="86" t="s">
        <v>99</v>
      </c>
      <c r="F55" s="86" t="s">
        <v>125</v>
      </c>
      <c r="G55" s="104">
        <v>11578</v>
      </c>
      <c r="H55" s="63"/>
      <c r="I55" s="63"/>
      <c r="J55" s="63"/>
      <c r="K55" s="86" t="s">
        <v>126</v>
      </c>
      <c r="L55" s="86" t="s">
        <v>127</v>
      </c>
      <c r="M55" s="86" t="s">
        <v>110</v>
      </c>
      <c r="N55" s="90">
        <v>42178</v>
      </c>
      <c r="O55" s="17">
        <v>2873784</v>
      </c>
      <c r="P55" s="88">
        <v>11591</v>
      </c>
      <c r="Q55" s="90">
        <v>42186</v>
      </c>
      <c r="R55" s="90">
        <v>42369</v>
      </c>
      <c r="S55" s="128" t="s">
        <v>106</v>
      </c>
      <c r="T55" s="77"/>
      <c r="U55" s="72"/>
      <c r="V55" s="72"/>
      <c r="W55" s="86" t="s">
        <v>101</v>
      </c>
      <c r="X55" s="65"/>
      <c r="Y55" s="15"/>
      <c r="Z55" s="6"/>
      <c r="AA55" s="16"/>
      <c r="AB55" s="15"/>
      <c r="AC55" s="73"/>
      <c r="AD55" s="73"/>
      <c r="AE55" s="65"/>
      <c r="AF55" s="14"/>
      <c r="AG55" s="21"/>
      <c r="AH55" s="21"/>
      <c r="AI55" s="21"/>
      <c r="AJ55" s="21"/>
      <c r="AK55" s="21"/>
      <c r="AL55" s="20">
        <f>O55-AH60+AG60</f>
        <v>2873784</v>
      </c>
      <c r="AM55" s="10">
        <f>368802.28+368802.28+373591.92+373591.92+373591.92+1995763.27</f>
        <v>3854143.59</v>
      </c>
      <c r="AN55" s="10">
        <f>434907.6+434907.6+491189.76+491189.76+496306.32</f>
        <v>2348501.04</v>
      </c>
      <c r="AO55" s="27">
        <f>AM55+AN55</f>
        <v>6202644.6299999999</v>
      </c>
      <c r="AP55" s="40"/>
      <c r="AQ55" s="40"/>
      <c r="AR55" s="40"/>
      <c r="AS55" s="41"/>
      <c r="AT55" s="42"/>
      <c r="AU55" s="25"/>
      <c r="AV55" s="65"/>
      <c r="AW55" s="67"/>
      <c r="AX55" s="73"/>
      <c r="AY55" s="67"/>
      <c r="AZ55" s="73"/>
      <c r="BA55" s="45"/>
      <c r="BB55" s="37"/>
      <c r="BC55" s="63"/>
      <c r="BD55" s="47"/>
      <c r="BE55" s="47"/>
      <c r="BF55" s="63"/>
      <c r="BG55" s="69"/>
      <c r="BH55" s="62"/>
      <c r="BI55" s="69"/>
      <c r="BJ55" s="69"/>
      <c r="BK55" s="69"/>
      <c r="BL55" s="69"/>
      <c r="BM55" s="48"/>
    </row>
    <row r="56" spans="1:71" ht="24.75" customHeight="1" x14ac:dyDescent="0.25">
      <c r="A56" s="274"/>
      <c r="B56" s="119"/>
      <c r="C56" s="92"/>
      <c r="D56" s="92"/>
      <c r="E56" s="92"/>
      <c r="F56" s="92"/>
      <c r="G56" s="105"/>
      <c r="H56" s="69"/>
      <c r="I56" s="69"/>
      <c r="J56" s="69"/>
      <c r="K56" s="92"/>
      <c r="L56" s="92"/>
      <c r="M56" s="92"/>
      <c r="N56" s="106"/>
      <c r="O56" s="18"/>
      <c r="P56" s="112"/>
      <c r="Q56" s="106"/>
      <c r="R56" s="106"/>
      <c r="S56" s="113"/>
      <c r="T56" s="77"/>
      <c r="U56" s="72"/>
      <c r="V56" s="72"/>
      <c r="W56" s="92"/>
      <c r="X56" s="15" t="s">
        <v>188</v>
      </c>
      <c r="Y56" s="70" t="s">
        <v>193</v>
      </c>
      <c r="Z56" s="6">
        <v>42368</v>
      </c>
      <c r="AA56" s="16">
        <v>11731</v>
      </c>
      <c r="AB56" s="70" t="s">
        <v>217</v>
      </c>
      <c r="AC56" s="6">
        <v>42370</v>
      </c>
      <c r="AD56" s="6">
        <v>42735</v>
      </c>
      <c r="AE56" s="8"/>
      <c r="AF56" s="70"/>
      <c r="AG56" s="4"/>
      <c r="AH56" s="4"/>
      <c r="AI56" s="4"/>
      <c r="AJ56" s="4"/>
      <c r="AK56" s="4"/>
      <c r="AL56" s="9"/>
      <c r="AM56" s="12"/>
      <c r="AN56" s="12"/>
      <c r="AO56" s="35"/>
      <c r="AP56" s="40"/>
      <c r="AQ56" s="40"/>
      <c r="AR56" s="40"/>
      <c r="AS56" s="41"/>
      <c r="AT56" s="42"/>
      <c r="AU56" s="25"/>
      <c r="AV56" s="65"/>
      <c r="AW56" s="67"/>
      <c r="AX56" s="73"/>
      <c r="AY56" s="67"/>
      <c r="AZ56" s="73"/>
      <c r="BA56" s="45"/>
      <c r="BB56" s="59"/>
      <c r="BC56" s="69"/>
      <c r="BD56" s="47"/>
      <c r="BE56" s="47"/>
      <c r="BF56" s="69"/>
      <c r="BG56" s="69"/>
      <c r="BH56" s="62"/>
      <c r="BI56" s="69"/>
      <c r="BJ56" s="69"/>
      <c r="BK56" s="69"/>
      <c r="BL56" s="69"/>
      <c r="BM56" s="48"/>
    </row>
    <row r="57" spans="1:71" ht="24.75" customHeight="1" x14ac:dyDescent="0.25">
      <c r="A57" s="274"/>
      <c r="B57" s="119"/>
      <c r="C57" s="92"/>
      <c r="D57" s="92"/>
      <c r="E57" s="92"/>
      <c r="F57" s="92"/>
      <c r="G57" s="105"/>
      <c r="H57" s="69"/>
      <c r="I57" s="69"/>
      <c r="J57" s="69"/>
      <c r="K57" s="92"/>
      <c r="L57" s="92"/>
      <c r="M57" s="92"/>
      <c r="N57" s="106"/>
      <c r="O57" s="18"/>
      <c r="P57" s="112"/>
      <c r="Q57" s="106"/>
      <c r="R57" s="106"/>
      <c r="S57" s="113"/>
      <c r="T57" s="77"/>
      <c r="U57" s="72"/>
      <c r="V57" s="72"/>
      <c r="W57" s="92"/>
      <c r="X57" s="70" t="s">
        <v>216</v>
      </c>
      <c r="Y57" s="70" t="s">
        <v>196</v>
      </c>
      <c r="Z57" s="6">
        <v>42733</v>
      </c>
      <c r="AA57" s="16">
        <v>11996</v>
      </c>
      <c r="AB57" s="70" t="s">
        <v>217</v>
      </c>
      <c r="AC57" s="6">
        <v>42736</v>
      </c>
      <c r="AD57" s="6">
        <v>43100</v>
      </c>
      <c r="AE57" s="8"/>
      <c r="AF57" s="70"/>
      <c r="AG57" s="4"/>
      <c r="AH57" s="4"/>
      <c r="AI57" s="4"/>
      <c r="AJ57" s="4"/>
      <c r="AK57" s="4"/>
      <c r="AL57" s="9">
        <f>2873784*2</f>
        <v>5747568</v>
      </c>
      <c r="AM57" s="12"/>
      <c r="AN57" s="12"/>
      <c r="AO57" s="35"/>
      <c r="AP57" s="40"/>
      <c r="AQ57" s="40"/>
      <c r="AR57" s="40"/>
      <c r="AS57" s="41"/>
      <c r="AT57" s="42"/>
      <c r="AU57" s="25"/>
      <c r="AV57" s="65"/>
      <c r="AW57" s="67"/>
      <c r="AX57" s="73"/>
      <c r="AY57" s="67"/>
      <c r="AZ57" s="73"/>
      <c r="BA57" s="45"/>
      <c r="BB57" s="59"/>
      <c r="BC57" s="69"/>
      <c r="BD57" s="47"/>
      <c r="BE57" s="47"/>
      <c r="BF57" s="69"/>
      <c r="BG57" s="69"/>
      <c r="BH57" s="62"/>
      <c r="BI57" s="69"/>
      <c r="BJ57" s="69"/>
      <c r="BK57" s="69"/>
      <c r="BL57" s="69"/>
      <c r="BM57" s="48"/>
    </row>
    <row r="58" spans="1:71" ht="24.75" customHeight="1" x14ac:dyDescent="0.25">
      <c r="A58" s="274"/>
      <c r="B58" s="119"/>
      <c r="C58" s="92"/>
      <c r="D58" s="92"/>
      <c r="E58" s="92"/>
      <c r="F58" s="92"/>
      <c r="G58" s="105"/>
      <c r="H58" s="69"/>
      <c r="I58" s="69"/>
      <c r="J58" s="69"/>
      <c r="K58" s="92"/>
      <c r="L58" s="92"/>
      <c r="M58" s="92"/>
      <c r="N58" s="106"/>
      <c r="O58" s="18"/>
      <c r="P58" s="112"/>
      <c r="Q58" s="106"/>
      <c r="R58" s="106"/>
      <c r="S58" s="113"/>
      <c r="T58" s="77"/>
      <c r="U58" s="72"/>
      <c r="V58" s="72"/>
      <c r="W58" s="92"/>
      <c r="X58" s="70" t="s">
        <v>192</v>
      </c>
      <c r="Y58" s="70" t="s">
        <v>193</v>
      </c>
      <c r="Z58" s="6">
        <v>42737</v>
      </c>
      <c r="AA58" s="16"/>
      <c r="AB58" s="70" t="s">
        <v>211</v>
      </c>
      <c r="AC58" s="6">
        <v>42736</v>
      </c>
      <c r="AD58" s="6">
        <v>43100</v>
      </c>
      <c r="AE58" s="8"/>
      <c r="AF58" s="70"/>
      <c r="AG58" s="4"/>
      <c r="AH58" s="4"/>
      <c r="AI58" s="4"/>
      <c r="AJ58" s="8">
        <f>AK58/AL57</f>
        <v>6.8255651781762308E-2</v>
      </c>
      <c r="AK58" s="4">
        <v>392304</v>
      </c>
      <c r="AL58" s="9">
        <f>AL57+AK58</f>
        <v>6139872</v>
      </c>
      <c r="AM58" s="11"/>
      <c r="AN58" s="11"/>
      <c r="AO58" s="36"/>
      <c r="AP58" s="28"/>
      <c r="AQ58" s="28"/>
      <c r="AR58" s="28"/>
      <c r="AS58" s="29"/>
      <c r="AT58" s="30"/>
      <c r="AU58" s="178"/>
      <c r="AV58" s="70"/>
      <c r="AW58" s="16"/>
      <c r="AX58" s="6"/>
      <c r="AY58" s="16"/>
      <c r="AZ58" s="6"/>
      <c r="BA58" s="33"/>
      <c r="BB58" s="60"/>
      <c r="BC58" s="64"/>
      <c r="BD58" s="50"/>
      <c r="BE58" s="50"/>
      <c r="BF58" s="64"/>
      <c r="BG58" s="69"/>
      <c r="BH58" s="62"/>
      <c r="BI58" s="69"/>
      <c r="BJ58" s="69"/>
      <c r="BK58" s="69"/>
      <c r="BL58" s="69"/>
      <c r="BM58" s="48"/>
    </row>
    <row r="59" spans="1:71" ht="24.75" customHeight="1" x14ac:dyDescent="0.25">
      <c r="A59" s="274"/>
      <c r="B59" s="119"/>
      <c r="C59" s="92"/>
      <c r="D59" s="92"/>
      <c r="E59" s="92"/>
      <c r="F59" s="92"/>
      <c r="G59" s="105"/>
      <c r="H59" s="69"/>
      <c r="I59" s="69"/>
      <c r="J59" s="69"/>
      <c r="K59" s="92"/>
      <c r="L59" s="92"/>
      <c r="M59" s="92"/>
      <c r="N59" s="106"/>
      <c r="O59" s="18"/>
      <c r="P59" s="112"/>
      <c r="Q59" s="106"/>
      <c r="R59" s="106"/>
      <c r="S59" s="113"/>
      <c r="T59" s="77"/>
      <c r="U59" s="72"/>
      <c r="V59" s="72"/>
      <c r="W59" s="92"/>
      <c r="X59" s="66"/>
      <c r="Y59" s="15"/>
      <c r="Z59" s="6"/>
      <c r="AA59" s="16"/>
      <c r="AB59" s="70"/>
      <c r="AC59" s="6"/>
      <c r="AD59" s="6"/>
      <c r="AE59" s="8"/>
      <c r="AF59" s="70"/>
      <c r="AG59" s="4"/>
      <c r="AH59" s="4"/>
      <c r="AI59" s="4"/>
      <c r="AJ59" s="4"/>
      <c r="AK59" s="4"/>
      <c r="AL59" s="9">
        <f t="shared" ref="AL59" si="0">O59</f>
        <v>0</v>
      </c>
      <c r="AM59" s="12"/>
      <c r="AN59" s="12"/>
      <c r="AO59" s="35"/>
      <c r="AP59" s="51"/>
      <c r="AQ59" s="51"/>
      <c r="AR59" s="51"/>
      <c r="AS59" s="52"/>
      <c r="AT59" s="53"/>
      <c r="AU59" s="181"/>
      <c r="AV59" s="66"/>
      <c r="AW59" s="68"/>
      <c r="AX59" s="71"/>
      <c r="AY59" s="68"/>
      <c r="AZ59" s="71"/>
      <c r="BA59" s="54"/>
      <c r="BB59" s="59"/>
      <c r="BC59" s="69"/>
      <c r="BD59" s="55"/>
      <c r="BE59" s="55"/>
      <c r="BF59" s="69"/>
      <c r="BG59" s="69"/>
      <c r="BH59" s="62"/>
      <c r="BI59" s="69"/>
      <c r="BJ59" s="69"/>
      <c r="BK59" s="69"/>
      <c r="BL59" s="69"/>
      <c r="BM59" s="48"/>
    </row>
    <row r="60" spans="1:71" ht="31.5" customHeight="1" thickBot="1" x14ac:dyDescent="0.3">
      <c r="A60" s="274"/>
      <c r="B60" s="119"/>
      <c r="C60" s="92"/>
      <c r="D60" s="92"/>
      <c r="E60" s="92"/>
      <c r="F60" s="92"/>
      <c r="G60" s="105"/>
      <c r="H60" s="69"/>
      <c r="I60" s="69"/>
      <c r="J60" s="69"/>
      <c r="K60" s="92"/>
      <c r="L60" s="92"/>
      <c r="M60" s="92"/>
      <c r="N60" s="106"/>
      <c r="O60" s="18"/>
      <c r="P60" s="112"/>
      <c r="Q60" s="106"/>
      <c r="R60" s="106"/>
      <c r="S60" s="113"/>
      <c r="T60" s="66"/>
      <c r="U60" s="66"/>
      <c r="V60" s="66"/>
      <c r="W60" s="92"/>
      <c r="X60" s="66"/>
      <c r="Y60" s="65"/>
      <c r="Z60" s="73"/>
      <c r="AA60" s="67"/>
      <c r="AB60" s="78"/>
      <c r="AC60" s="73"/>
      <c r="AD60" s="73"/>
      <c r="AE60" s="65"/>
      <c r="AF60" s="14"/>
      <c r="AG60" s="21"/>
      <c r="AH60" s="21"/>
      <c r="AI60" s="21"/>
      <c r="AJ60" s="21"/>
      <c r="AK60" s="21"/>
      <c r="AL60" s="22"/>
      <c r="AM60" s="12"/>
      <c r="AN60" s="12"/>
      <c r="AO60" s="27"/>
      <c r="AP60" s="40"/>
      <c r="AQ60" s="40"/>
      <c r="AR60" s="40"/>
      <c r="AS60" s="41"/>
      <c r="AT60" s="42"/>
      <c r="AU60" s="25"/>
      <c r="AV60" s="43"/>
      <c r="AW60" s="43"/>
      <c r="AX60" s="44"/>
      <c r="AY60" s="45"/>
      <c r="AZ60" s="44"/>
      <c r="BA60" s="45"/>
      <c r="BB60" s="59"/>
      <c r="BC60" s="69"/>
      <c r="BD60" s="47"/>
      <c r="BE60" s="47"/>
      <c r="BF60" s="69"/>
      <c r="BG60" s="69"/>
      <c r="BH60" s="62"/>
      <c r="BI60" s="69"/>
      <c r="BJ60" s="69"/>
      <c r="BK60" s="69"/>
      <c r="BL60" s="69"/>
      <c r="BM60" s="48"/>
    </row>
    <row r="61" spans="1:71" s="183" customFormat="1" ht="24.75" customHeight="1" thickBot="1" x14ac:dyDescent="0.3">
      <c r="A61" s="277" t="s">
        <v>225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9"/>
      <c r="O61" s="280">
        <f>SUM(O21:O52)</f>
        <v>3970833.78</v>
      </c>
      <c r="P61" s="280"/>
      <c r="Q61" s="280"/>
      <c r="R61" s="280"/>
      <c r="S61" s="280"/>
      <c r="T61" s="280"/>
      <c r="U61" s="280"/>
      <c r="V61" s="280"/>
      <c r="W61" s="280"/>
      <c r="X61" s="280"/>
      <c r="Y61" s="281"/>
      <c r="Z61" s="280"/>
      <c r="AA61" s="280"/>
      <c r="AB61" s="280"/>
      <c r="AC61" s="280"/>
      <c r="AD61" s="280"/>
      <c r="AE61" s="280"/>
      <c r="AF61" s="280"/>
      <c r="AG61" s="280">
        <f>SUM(AG21:AG39)</f>
        <v>5871337.5799999991</v>
      </c>
      <c r="AH61" s="280">
        <f>SUM(AH21:AH52)</f>
        <v>298908.79999999999</v>
      </c>
      <c r="AI61" s="280"/>
      <c r="AJ61" s="280"/>
      <c r="AK61" s="280"/>
      <c r="AL61" s="280">
        <f>SUM(AL21:AL52)</f>
        <v>95527226.769999996</v>
      </c>
      <c r="AM61" s="280">
        <f>SUM(AM21:AM56)</f>
        <v>10674632.029999999</v>
      </c>
      <c r="AN61" s="280">
        <f>SUM(AN21:AN60)</f>
        <v>4923190.8600000003</v>
      </c>
      <c r="AO61" s="280">
        <f>SUM(AO21:AO60)</f>
        <v>15597822.890000001</v>
      </c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2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4"/>
      <c r="BN61" s="182"/>
      <c r="BO61" s="182"/>
      <c r="BP61" s="182"/>
      <c r="BQ61" s="182"/>
      <c r="BR61" s="182"/>
      <c r="BS61" s="182"/>
    </row>
    <row r="62" spans="1:71" x14ac:dyDescent="0.2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5"/>
      <c r="P62" s="186"/>
      <c r="Q62" s="186"/>
      <c r="R62" s="186"/>
      <c r="S62" s="186"/>
      <c r="T62" s="186"/>
      <c r="U62" s="186"/>
      <c r="V62" s="186"/>
      <c r="W62" s="186"/>
      <c r="X62" s="186"/>
      <c r="Y62" s="187"/>
      <c r="Z62" s="186"/>
      <c r="AA62" s="186"/>
      <c r="AB62" s="186"/>
      <c r="AC62" s="186"/>
      <c r="AD62" s="186"/>
      <c r="AE62" s="186"/>
      <c r="AF62" s="186"/>
      <c r="AG62" s="188"/>
      <c r="AH62" s="188"/>
      <c r="AI62" s="188"/>
      <c r="AJ62" s="188"/>
      <c r="AK62" s="188"/>
      <c r="AL62" s="188"/>
      <c r="AM62" s="185"/>
      <c r="AN62" s="13"/>
      <c r="AO62" s="276"/>
      <c r="AP62" s="188"/>
      <c r="AQ62" s="188"/>
      <c r="AR62" s="188"/>
      <c r="AS62" s="188"/>
      <c r="AT62" s="188"/>
      <c r="AU62" s="188"/>
      <c r="AV62" s="1"/>
      <c r="AW62" s="1"/>
      <c r="AX62" s="2"/>
      <c r="AY62" s="3"/>
      <c r="AZ62" s="2"/>
      <c r="BA62" s="3"/>
      <c r="BB62" s="61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79"/>
      <c r="BO62" s="179"/>
      <c r="BP62" s="179"/>
      <c r="BQ62" s="179"/>
      <c r="BR62" s="179"/>
      <c r="BS62" s="179"/>
    </row>
    <row r="63" spans="1:71" x14ac:dyDescent="0.25">
      <c r="B63" s="189"/>
      <c r="AA63" s="163"/>
      <c r="AB63" s="163"/>
      <c r="AC63" s="163"/>
      <c r="AE63" s="163"/>
      <c r="AL63" s="190"/>
      <c r="AN63" s="190"/>
    </row>
    <row r="64" spans="1:71" s="210" customFormat="1" ht="15" x14ac:dyDescent="0.25">
      <c r="A64" s="214" t="s">
        <v>226</v>
      </c>
      <c r="B64" s="214"/>
      <c r="C64" s="214"/>
      <c r="D64" s="214"/>
      <c r="E64" s="214"/>
      <c r="F64" s="214"/>
      <c r="AE64" s="211"/>
    </row>
    <row r="65" spans="1:49" s="210" customFormat="1" ht="15" x14ac:dyDescent="0.25">
      <c r="A65" s="214" t="s">
        <v>227</v>
      </c>
      <c r="B65" s="214"/>
      <c r="C65" s="214"/>
      <c r="D65" s="214"/>
      <c r="E65" s="214"/>
      <c r="F65" s="214"/>
      <c r="AB65" s="211"/>
    </row>
    <row r="66" spans="1:49" x14ac:dyDescent="0.25">
      <c r="AC66" s="186"/>
      <c r="AD66" s="186"/>
      <c r="AE66" s="186"/>
      <c r="AF66" s="186"/>
      <c r="AG66" s="188"/>
      <c r="AH66" s="188"/>
      <c r="AI66" s="188"/>
      <c r="AJ66" s="188"/>
      <c r="AK66" s="188"/>
      <c r="AL66" s="188"/>
      <c r="AM66" s="185"/>
      <c r="AN66" s="185"/>
      <c r="AO66" s="185"/>
      <c r="AP66" s="188"/>
      <c r="AQ66" s="188"/>
      <c r="AR66" s="188"/>
      <c r="AS66" s="188"/>
      <c r="AT66" s="188"/>
      <c r="AU66" s="188"/>
      <c r="AV66" s="1"/>
      <c r="AW66" s="1"/>
    </row>
    <row r="67" spans="1:49" s="187" customFormat="1" x14ac:dyDescent="0.25">
      <c r="AD67" s="191"/>
      <c r="AH67" s="192"/>
      <c r="AI67" s="192"/>
      <c r="AJ67" s="192"/>
      <c r="AK67" s="192"/>
    </row>
    <row r="68" spans="1:49" s="187" customFormat="1" x14ac:dyDescent="0.25">
      <c r="A68" s="154"/>
      <c r="B68" s="155"/>
      <c r="C68" s="155"/>
      <c r="D68" s="155"/>
      <c r="E68" s="155"/>
      <c r="F68" s="155"/>
      <c r="G68" s="155"/>
      <c r="H68" s="156"/>
      <c r="I68" s="156"/>
      <c r="J68" s="156"/>
      <c r="AG68" s="193"/>
    </row>
    <row r="69" spans="1:49" s="187" customFormat="1" x14ac:dyDescent="0.25">
      <c r="A69" s="154"/>
      <c r="B69" s="155"/>
      <c r="C69" s="155"/>
      <c r="D69" s="155"/>
      <c r="E69" s="155"/>
      <c r="F69" s="155"/>
      <c r="G69" s="155"/>
      <c r="H69" s="156"/>
      <c r="I69" s="156"/>
      <c r="J69" s="156"/>
      <c r="AH69" s="192"/>
      <c r="AI69" s="192"/>
      <c r="AJ69" s="192"/>
      <c r="AK69" s="192"/>
    </row>
    <row r="70" spans="1:49" s="187" customFormat="1" x14ac:dyDescent="0.25">
      <c r="A70" s="154"/>
      <c r="B70" s="155"/>
      <c r="C70" s="155"/>
      <c r="D70" s="155"/>
      <c r="E70" s="155"/>
      <c r="F70" s="155"/>
      <c r="G70" s="155"/>
      <c r="H70" s="156"/>
      <c r="I70" s="156"/>
      <c r="J70" s="156"/>
      <c r="AH70" s="192"/>
      <c r="AI70" s="192"/>
      <c r="AJ70" s="192"/>
      <c r="AK70" s="192"/>
    </row>
    <row r="71" spans="1:49" s="187" customFormat="1" x14ac:dyDescent="0.25">
      <c r="A71" s="194"/>
      <c r="B71" s="155"/>
      <c r="C71" s="155"/>
      <c r="D71" s="155"/>
      <c r="E71" s="155"/>
      <c r="F71" s="155"/>
      <c r="G71" s="155"/>
      <c r="H71" s="156"/>
      <c r="I71" s="156"/>
      <c r="J71" s="156"/>
    </row>
    <row r="72" spans="1:49" s="187" customFormat="1" x14ac:dyDescent="0.25">
      <c r="B72" s="155"/>
      <c r="C72" s="155"/>
      <c r="D72" s="155"/>
      <c r="E72" s="155"/>
      <c r="F72" s="155"/>
      <c r="G72" s="155"/>
      <c r="H72" s="156"/>
      <c r="I72" s="156"/>
      <c r="J72" s="156"/>
      <c r="AG72" s="195"/>
      <c r="AH72" s="195"/>
      <c r="AI72" s="195"/>
      <c r="AJ72" s="195"/>
      <c r="AK72" s="195"/>
      <c r="AL72" s="195"/>
      <c r="AN72" s="195"/>
    </row>
    <row r="73" spans="1:49" s="187" customFormat="1" x14ac:dyDescent="0.25">
      <c r="A73" s="194"/>
      <c r="B73" s="155"/>
      <c r="C73" s="155"/>
      <c r="D73" s="155"/>
      <c r="E73" s="155"/>
      <c r="F73" s="155"/>
      <c r="G73" s="155"/>
      <c r="H73" s="156"/>
      <c r="I73" s="156"/>
      <c r="J73" s="156"/>
      <c r="AC73" s="194"/>
      <c r="AD73" s="194"/>
      <c r="AE73" s="194"/>
      <c r="AF73" s="194"/>
      <c r="AG73" s="196"/>
      <c r="AH73" s="196"/>
      <c r="AI73" s="196"/>
      <c r="AJ73" s="196"/>
      <c r="AK73" s="196"/>
      <c r="AL73" s="197"/>
    </row>
    <row r="74" spans="1:49" s="187" customFormat="1" x14ac:dyDescent="0.25">
      <c r="B74" s="194"/>
      <c r="C74" s="154"/>
      <c r="D74" s="154"/>
      <c r="E74" s="154"/>
      <c r="F74" s="154"/>
      <c r="G74" s="154"/>
      <c r="H74" s="194"/>
      <c r="I74" s="194"/>
      <c r="J74" s="194"/>
      <c r="AC74" s="194"/>
      <c r="AD74" s="194"/>
      <c r="AE74" s="194"/>
      <c r="AF74" s="194"/>
      <c r="AG74" s="198"/>
      <c r="AH74" s="196"/>
      <c r="AI74" s="196"/>
      <c r="AJ74" s="196"/>
      <c r="AK74" s="196"/>
      <c r="AL74" s="197"/>
    </row>
    <row r="75" spans="1:49" s="187" customFormat="1" x14ac:dyDescent="0.25">
      <c r="B75" s="194"/>
      <c r="C75" s="199"/>
      <c r="D75" s="199"/>
      <c r="E75" s="199"/>
      <c r="F75" s="199"/>
      <c r="G75" s="199"/>
      <c r="H75" s="195"/>
      <c r="I75" s="195"/>
      <c r="J75" s="195"/>
      <c r="AL75" s="197"/>
    </row>
    <row r="76" spans="1:49" s="187" customFormat="1" x14ac:dyDescent="0.25">
      <c r="B76" s="194"/>
      <c r="C76" s="199"/>
      <c r="D76" s="199"/>
      <c r="E76" s="199"/>
      <c r="F76" s="199"/>
      <c r="G76" s="199"/>
      <c r="H76" s="195"/>
      <c r="I76" s="195"/>
      <c r="J76" s="195"/>
    </row>
    <row r="77" spans="1:49" s="187" customFormat="1" x14ac:dyDescent="0.25">
      <c r="B77" s="194"/>
      <c r="C77" s="199"/>
      <c r="D77" s="199"/>
      <c r="E77" s="199"/>
      <c r="F77" s="199"/>
      <c r="G77" s="199"/>
      <c r="H77" s="195"/>
      <c r="I77" s="195"/>
      <c r="J77" s="195"/>
    </row>
    <row r="78" spans="1:49" s="187" customFormat="1" x14ac:dyDescent="0.25">
      <c r="B78" s="194"/>
      <c r="C78" s="155"/>
      <c r="D78" s="155"/>
      <c r="E78" s="155"/>
      <c r="F78" s="155"/>
      <c r="G78" s="155"/>
      <c r="H78" s="156"/>
      <c r="I78" s="156"/>
      <c r="J78" s="156"/>
      <c r="AF78" s="200"/>
      <c r="AG78" s="200"/>
      <c r="AH78" s="200"/>
      <c r="AI78" s="200"/>
      <c r="AJ78" s="200"/>
      <c r="AK78" s="200"/>
      <c r="AL78" s="200"/>
      <c r="AM78" s="200"/>
      <c r="AN78" s="200"/>
    </row>
    <row r="79" spans="1:49" s="187" customFormat="1" x14ac:dyDescent="0.25">
      <c r="B79" s="194"/>
      <c r="C79" s="155"/>
      <c r="D79" s="155"/>
      <c r="E79" s="155"/>
      <c r="F79" s="155"/>
      <c r="G79" s="155"/>
      <c r="H79" s="156"/>
      <c r="I79" s="156"/>
      <c r="J79" s="156"/>
      <c r="AF79" s="200"/>
      <c r="AG79" s="200"/>
      <c r="AH79" s="200"/>
      <c r="AI79" s="200"/>
      <c r="AJ79" s="200"/>
      <c r="AK79" s="200"/>
      <c r="AL79" s="200"/>
      <c r="AM79" s="200"/>
      <c r="AN79" s="200"/>
    </row>
    <row r="80" spans="1:49" s="187" customFormat="1" x14ac:dyDescent="0.25">
      <c r="B80" s="154"/>
      <c r="C80" s="155"/>
      <c r="D80" s="155"/>
      <c r="E80" s="155"/>
      <c r="F80" s="155"/>
      <c r="G80" s="155"/>
      <c r="H80" s="156"/>
      <c r="I80" s="156"/>
      <c r="J80" s="156"/>
      <c r="AF80" s="200"/>
      <c r="AG80" s="200"/>
      <c r="AH80" s="200"/>
      <c r="AI80" s="200"/>
      <c r="AJ80" s="200"/>
      <c r="AK80" s="200"/>
      <c r="AL80" s="200"/>
      <c r="AM80" s="192"/>
      <c r="AN80" s="200"/>
    </row>
    <row r="81" spans="2:40" s="187" customFormat="1" x14ac:dyDescent="0.25">
      <c r="B81" s="154"/>
      <c r="C81" s="155"/>
      <c r="D81" s="155"/>
      <c r="E81" s="155"/>
      <c r="F81" s="155"/>
      <c r="G81" s="155"/>
      <c r="H81" s="156"/>
      <c r="I81" s="156"/>
      <c r="J81" s="156"/>
      <c r="AF81" s="200"/>
      <c r="AG81" s="200"/>
      <c r="AH81" s="200"/>
      <c r="AI81" s="200"/>
      <c r="AJ81" s="200"/>
      <c r="AK81" s="200"/>
      <c r="AL81" s="200"/>
      <c r="AM81" s="200"/>
      <c r="AN81" s="200"/>
    </row>
    <row r="82" spans="2:40" s="187" customFormat="1" x14ac:dyDescent="0.25">
      <c r="B82" s="194"/>
      <c r="C82" s="155"/>
      <c r="D82" s="155"/>
      <c r="E82" s="155"/>
      <c r="F82" s="155"/>
      <c r="G82" s="155"/>
      <c r="H82" s="156"/>
      <c r="I82" s="156"/>
      <c r="J82" s="156"/>
      <c r="AM82" s="193"/>
    </row>
    <row r="83" spans="2:40" x14ac:dyDescent="0.25">
      <c r="B83" s="157"/>
      <c r="C83" s="164"/>
      <c r="D83" s="164"/>
      <c r="E83" s="164"/>
      <c r="F83" s="164"/>
      <c r="G83" s="164"/>
      <c r="H83" s="162"/>
      <c r="I83" s="162"/>
      <c r="J83" s="162"/>
    </row>
    <row r="84" spans="2:40" x14ac:dyDescent="0.25">
      <c r="B84" s="157"/>
      <c r="C84" s="159"/>
      <c r="D84" s="159"/>
      <c r="E84" s="159"/>
      <c r="F84" s="159"/>
      <c r="G84" s="159"/>
      <c r="H84" s="160"/>
      <c r="I84" s="160"/>
      <c r="J84" s="160"/>
    </row>
    <row r="85" spans="2:40" x14ac:dyDescent="0.25">
      <c r="B85" s="157"/>
      <c r="C85" s="164"/>
      <c r="D85" s="164"/>
      <c r="E85" s="164"/>
      <c r="F85" s="164"/>
      <c r="G85" s="164"/>
      <c r="H85" s="162"/>
      <c r="I85" s="162"/>
      <c r="J85" s="162"/>
      <c r="AN85" s="161">
        <f>AN78/12</f>
        <v>0</v>
      </c>
    </row>
    <row r="86" spans="2:40" x14ac:dyDescent="0.25">
      <c r="B86" s="201"/>
      <c r="C86" s="164"/>
      <c r="D86" s="164"/>
      <c r="E86" s="164"/>
      <c r="F86" s="164"/>
      <c r="G86" s="164"/>
      <c r="H86" s="162"/>
      <c r="I86" s="162"/>
      <c r="J86" s="162"/>
    </row>
    <row r="87" spans="2:40" x14ac:dyDescent="0.25">
      <c r="B87" s="157"/>
      <c r="C87" s="159"/>
      <c r="D87" s="159"/>
      <c r="E87" s="159"/>
      <c r="F87" s="159"/>
      <c r="G87" s="159"/>
      <c r="H87" s="160"/>
      <c r="I87" s="160"/>
      <c r="J87" s="160"/>
    </row>
    <row r="88" spans="2:40" x14ac:dyDescent="0.25">
      <c r="B88" s="157"/>
      <c r="C88" s="164"/>
      <c r="D88" s="164"/>
      <c r="E88" s="164"/>
      <c r="F88" s="164"/>
      <c r="G88" s="164"/>
      <c r="H88" s="162"/>
      <c r="I88" s="162"/>
      <c r="J88" s="162"/>
    </row>
    <row r="89" spans="2:40" x14ac:dyDescent="0.25">
      <c r="B89" s="157"/>
      <c r="C89" s="164"/>
      <c r="D89" s="164"/>
      <c r="E89" s="164"/>
      <c r="F89" s="164"/>
      <c r="G89" s="164"/>
      <c r="H89" s="162"/>
      <c r="I89" s="162"/>
      <c r="J89" s="162"/>
    </row>
    <row r="90" spans="2:40" x14ac:dyDescent="0.25">
      <c r="B90" s="157"/>
      <c r="C90" s="164"/>
      <c r="D90" s="164"/>
      <c r="E90" s="164"/>
      <c r="F90" s="164"/>
      <c r="G90" s="164"/>
      <c r="H90" s="162"/>
      <c r="I90" s="162"/>
      <c r="J90" s="162"/>
    </row>
    <row r="91" spans="2:40" x14ac:dyDescent="0.25">
      <c r="B91" s="158"/>
      <c r="C91" s="159"/>
      <c r="D91" s="159"/>
      <c r="E91" s="159"/>
      <c r="F91" s="159"/>
      <c r="G91" s="159"/>
      <c r="H91" s="160"/>
      <c r="I91" s="160"/>
      <c r="J91" s="160"/>
    </row>
    <row r="92" spans="2:40" x14ac:dyDescent="0.25">
      <c r="B92" s="158"/>
      <c r="C92" s="159"/>
      <c r="D92" s="159"/>
      <c r="E92" s="159"/>
      <c r="F92" s="159"/>
      <c r="G92" s="159"/>
      <c r="H92" s="160"/>
      <c r="I92" s="160"/>
      <c r="J92" s="160"/>
    </row>
    <row r="93" spans="2:40" x14ac:dyDescent="0.25">
      <c r="B93" s="157"/>
      <c r="C93" s="159"/>
      <c r="D93" s="159"/>
      <c r="E93" s="159"/>
      <c r="F93" s="159"/>
      <c r="G93" s="159"/>
      <c r="H93" s="160"/>
      <c r="I93" s="160"/>
      <c r="J93" s="160"/>
    </row>
    <row r="94" spans="2:40" x14ac:dyDescent="0.25">
      <c r="B94" s="157"/>
      <c r="C94" s="159"/>
      <c r="D94" s="159"/>
      <c r="E94" s="159"/>
      <c r="F94" s="159"/>
      <c r="G94" s="159"/>
      <c r="H94" s="160"/>
      <c r="I94" s="160"/>
      <c r="J94" s="160"/>
    </row>
    <row r="95" spans="2:40" x14ac:dyDescent="0.25">
      <c r="B95" s="157"/>
    </row>
    <row r="96" spans="2:40" x14ac:dyDescent="0.25">
      <c r="B96" s="157"/>
      <c r="C96" s="164"/>
      <c r="D96" s="164"/>
      <c r="E96" s="164"/>
      <c r="F96" s="164"/>
      <c r="G96" s="164"/>
      <c r="H96" s="162"/>
      <c r="I96" s="162"/>
      <c r="J96" s="162"/>
    </row>
    <row r="97" spans="2:10" x14ac:dyDescent="0.25">
      <c r="B97" s="157"/>
      <c r="C97" s="164"/>
      <c r="D97" s="164"/>
      <c r="E97" s="164"/>
      <c r="F97" s="164"/>
      <c r="G97" s="164"/>
      <c r="H97" s="162"/>
      <c r="I97" s="162"/>
      <c r="J97" s="162"/>
    </row>
    <row r="98" spans="2:10" x14ac:dyDescent="0.25">
      <c r="B98" s="157"/>
      <c r="C98" s="164"/>
      <c r="D98" s="164"/>
      <c r="E98" s="164"/>
      <c r="F98" s="164"/>
      <c r="G98" s="164"/>
      <c r="H98" s="162"/>
      <c r="I98" s="162"/>
      <c r="J98" s="162"/>
    </row>
    <row r="99" spans="2:10" x14ac:dyDescent="0.25">
      <c r="B99" s="157"/>
      <c r="C99" s="164"/>
      <c r="D99" s="164"/>
      <c r="E99" s="164"/>
      <c r="F99" s="164"/>
      <c r="G99" s="164"/>
      <c r="H99" s="162"/>
      <c r="I99" s="162"/>
      <c r="J99" s="162"/>
    </row>
    <row r="100" spans="2:10" x14ac:dyDescent="0.25">
      <c r="B100" s="157"/>
      <c r="C100" s="164"/>
      <c r="D100" s="164"/>
      <c r="E100" s="164"/>
      <c r="F100" s="164"/>
      <c r="G100" s="164"/>
      <c r="H100" s="162"/>
      <c r="I100" s="162"/>
      <c r="J100" s="162"/>
    </row>
    <row r="101" spans="2:10" x14ac:dyDescent="0.25">
      <c r="B101" s="157"/>
      <c r="C101" s="164"/>
      <c r="D101" s="164"/>
      <c r="E101" s="164"/>
      <c r="F101" s="164"/>
      <c r="G101" s="164"/>
      <c r="H101" s="162"/>
      <c r="I101" s="162"/>
      <c r="J101" s="162"/>
    </row>
    <row r="102" spans="2:10" x14ac:dyDescent="0.25">
      <c r="B102" s="157"/>
      <c r="C102" s="164"/>
      <c r="D102" s="164"/>
      <c r="E102" s="164"/>
      <c r="F102" s="164"/>
      <c r="G102" s="164"/>
      <c r="H102" s="162"/>
      <c r="I102" s="162"/>
      <c r="J102" s="162"/>
    </row>
    <row r="103" spans="2:10" x14ac:dyDescent="0.25">
      <c r="B103" s="157"/>
      <c r="C103" s="164"/>
      <c r="D103" s="164"/>
      <c r="E103" s="164"/>
      <c r="F103" s="164"/>
      <c r="G103" s="164"/>
      <c r="H103" s="162"/>
      <c r="I103" s="162"/>
      <c r="J103" s="162"/>
    </row>
    <row r="104" spans="2:10" x14ac:dyDescent="0.25">
      <c r="B104" s="157"/>
      <c r="C104" s="164"/>
      <c r="D104" s="164"/>
      <c r="E104" s="164"/>
      <c r="F104" s="164"/>
      <c r="G104" s="164"/>
      <c r="H104" s="162"/>
      <c r="I104" s="162"/>
      <c r="J104" s="162"/>
    </row>
    <row r="105" spans="2:10" x14ac:dyDescent="0.25">
      <c r="B105" s="158"/>
      <c r="C105" s="159"/>
      <c r="D105" s="159"/>
      <c r="E105" s="159"/>
      <c r="F105" s="159"/>
      <c r="G105" s="159"/>
      <c r="H105" s="160"/>
      <c r="I105" s="160"/>
      <c r="J105" s="160"/>
    </row>
    <row r="106" spans="2:10" x14ac:dyDescent="0.25">
      <c r="B106" s="158"/>
      <c r="C106" s="159"/>
      <c r="D106" s="159"/>
      <c r="E106" s="159"/>
      <c r="F106" s="159"/>
      <c r="G106" s="159"/>
      <c r="H106" s="160"/>
      <c r="I106" s="160"/>
      <c r="J106" s="160"/>
    </row>
    <row r="107" spans="2:10" x14ac:dyDescent="0.25">
      <c r="B107" s="157"/>
      <c r="C107" s="164"/>
      <c r="D107" s="164"/>
      <c r="E107" s="164"/>
      <c r="F107" s="164"/>
      <c r="G107" s="164"/>
      <c r="H107" s="162"/>
      <c r="I107" s="162"/>
      <c r="J107" s="162"/>
    </row>
    <row r="108" spans="2:10" x14ac:dyDescent="0.25">
      <c r="B108" s="157"/>
      <c r="C108" s="164"/>
      <c r="D108" s="164"/>
      <c r="E108" s="164"/>
      <c r="F108" s="164"/>
      <c r="G108" s="164"/>
      <c r="H108" s="162"/>
      <c r="I108" s="162"/>
      <c r="J108" s="162"/>
    </row>
    <row r="109" spans="2:10" x14ac:dyDescent="0.25">
      <c r="B109" s="202"/>
      <c r="C109" s="203"/>
      <c r="D109" s="203"/>
      <c r="E109" s="203"/>
      <c r="F109" s="203"/>
      <c r="G109" s="203"/>
      <c r="H109" s="204"/>
      <c r="I109" s="204"/>
      <c r="J109" s="204"/>
    </row>
    <row r="110" spans="2:10" x14ac:dyDescent="0.25">
      <c r="B110" s="157"/>
      <c r="C110" s="164"/>
      <c r="D110" s="164"/>
      <c r="E110" s="164"/>
      <c r="F110" s="164"/>
      <c r="G110" s="164"/>
      <c r="H110" s="162"/>
      <c r="I110" s="162"/>
      <c r="J110" s="162"/>
    </row>
    <row r="111" spans="2:10" x14ac:dyDescent="0.25">
      <c r="B111" s="157"/>
      <c r="C111" s="164"/>
      <c r="D111" s="164"/>
      <c r="E111" s="164"/>
      <c r="F111" s="164"/>
      <c r="G111" s="164"/>
      <c r="H111" s="162"/>
      <c r="I111" s="162"/>
      <c r="J111" s="162"/>
    </row>
    <row r="112" spans="2:10" x14ac:dyDescent="0.25">
      <c r="B112" s="157"/>
      <c r="C112" s="164"/>
      <c r="D112" s="164"/>
      <c r="E112" s="164"/>
      <c r="F112" s="164"/>
      <c r="G112" s="164"/>
      <c r="H112" s="162"/>
      <c r="I112" s="162"/>
      <c r="J112" s="162"/>
    </row>
    <row r="113" spans="2:10" x14ac:dyDescent="0.25">
      <c r="B113" s="157"/>
      <c r="C113" s="164"/>
      <c r="D113" s="164"/>
      <c r="E113" s="164"/>
      <c r="F113" s="164"/>
      <c r="G113" s="164"/>
      <c r="H113" s="162"/>
      <c r="I113" s="162"/>
      <c r="J113" s="162"/>
    </row>
    <row r="114" spans="2:10" x14ac:dyDescent="0.25">
      <c r="B114" s="202"/>
      <c r="C114" s="203"/>
      <c r="D114" s="203"/>
      <c r="E114" s="203"/>
      <c r="F114" s="203"/>
      <c r="G114" s="203"/>
      <c r="H114" s="204"/>
      <c r="I114" s="204"/>
      <c r="J114" s="204"/>
    </row>
    <row r="115" spans="2:10" x14ac:dyDescent="0.25">
      <c r="B115" s="157"/>
      <c r="C115" s="164"/>
      <c r="D115" s="164"/>
      <c r="E115" s="164"/>
      <c r="F115" s="164"/>
      <c r="G115" s="164"/>
      <c r="H115" s="162"/>
      <c r="I115" s="162"/>
      <c r="J115" s="162"/>
    </row>
    <row r="116" spans="2:10" x14ac:dyDescent="0.25">
      <c r="B116" s="157"/>
      <c r="C116" s="164"/>
      <c r="D116" s="164"/>
      <c r="E116" s="164"/>
      <c r="F116" s="164"/>
      <c r="G116" s="164"/>
      <c r="H116" s="162"/>
      <c r="I116" s="162"/>
      <c r="J116" s="162"/>
    </row>
    <row r="117" spans="2:10" x14ac:dyDescent="0.25">
      <c r="B117" s="157"/>
      <c r="C117" s="164"/>
      <c r="D117" s="164"/>
      <c r="E117" s="164"/>
      <c r="F117" s="164"/>
      <c r="G117" s="164"/>
      <c r="H117" s="162"/>
      <c r="I117" s="162"/>
      <c r="J117" s="162"/>
    </row>
    <row r="118" spans="2:10" x14ac:dyDescent="0.25">
      <c r="B118" s="157"/>
      <c r="C118" s="164"/>
      <c r="D118" s="164"/>
      <c r="E118" s="164"/>
      <c r="F118" s="164"/>
      <c r="G118" s="164"/>
      <c r="H118" s="162"/>
      <c r="I118" s="162"/>
      <c r="J118" s="162"/>
    </row>
    <row r="119" spans="2:10" x14ac:dyDescent="0.25">
      <c r="B119" s="157"/>
      <c r="C119" s="164"/>
      <c r="D119" s="164"/>
      <c r="E119" s="164"/>
      <c r="F119" s="164"/>
      <c r="G119" s="164"/>
      <c r="H119" s="162"/>
      <c r="I119" s="162"/>
      <c r="J119" s="162"/>
    </row>
    <row r="120" spans="2:10" x14ac:dyDescent="0.25">
      <c r="B120" s="157"/>
      <c r="C120" s="164"/>
      <c r="D120" s="164"/>
      <c r="E120" s="164"/>
      <c r="F120" s="164"/>
      <c r="G120" s="164"/>
      <c r="H120" s="162"/>
      <c r="I120" s="162"/>
      <c r="J120" s="162"/>
    </row>
    <row r="121" spans="2:10" x14ac:dyDescent="0.25">
      <c r="B121" s="202"/>
      <c r="C121" s="203"/>
      <c r="D121" s="203"/>
      <c r="E121" s="203"/>
      <c r="F121" s="203"/>
      <c r="G121" s="203"/>
      <c r="H121" s="204"/>
      <c r="I121" s="204"/>
      <c r="J121" s="204"/>
    </row>
    <row r="122" spans="2:10" x14ac:dyDescent="0.25">
      <c r="B122" s="158"/>
      <c r="C122" s="205"/>
      <c r="D122" s="205"/>
      <c r="E122" s="205"/>
      <c r="F122" s="205"/>
      <c r="G122" s="205"/>
      <c r="H122" s="206"/>
      <c r="I122" s="206"/>
      <c r="J122" s="206"/>
    </row>
    <row r="123" spans="2:10" x14ac:dyDescent="0.25">
      <c r="B123" s="158"/>
      <c r="C123" s="205"/>
      <c r="D123" s="205"/>
      <c r="E123" s="205"/>
      <c r="F123" s="205"/>
      <c r="G123" s="205"/>
      <c r="H123" s="206"/>
      <c r="I123" s="206"/>
      <c r="J123" s="206"/>
    </row>
    <row r="124" spans="2:10" x14ac:dyDescent="0.25">
      <c r="B124" s="157"/>
      <c r="C124" s="164"/>
      <c r="D124" s="164"/>
      <c r="E124" s="164"/>
      <c r="F124" s="164"/>
      <c r="G124" s="164"/>
      <c r="H124" s="162"/>
      <c r="I124" s="162"/>
      <c r="J124" s="162"/>
    </row>
    <row r="125" spans="2:10" x14ac:dyDescent="0.25">
      <c r="B125" s="157"/>
      <c r="C125" s="164"/>
      <c r="D125" s="164"/>
      <c r="E125" s="164"/>
      <c r="F125" s="164"/>
      <c r="G125" s="164"/>
      <c r="H125" s="162"/>
      <c r="I125" s="162"/>
      <c r="J125" s="162"/>
    </row>
    <row r="126" spans="2:10" x14ac:dyDescent="0.25">
      <c r="B126" s="157"/>
      <c r="C126" s="164"/>
      <c r="D126" s="164"/>
      <c r="E126" s="164"/>
      <c r="F126" s="164"/>
      <c r="G126" s="164"/>
      <c r="H126" s="162"/>
      <c r="I126" s="162"/>
      <c r="J126" s="162"/>
    </row>
    <row r="127" spans="2:10" x14ac:dyDescent="0.25">
      <c r="B127" s="157"/>
      <c r="C127" s="164"/>
      <c r="D127" s="164"/>
      <c r="E127" s="164"/>
      <c r="F127" s="164"/>
      <c r="G127" s="164"/>
      <c r="H127" s="162"/>
      <c r="I127" s="162"/>
      <c r="J127" s="162"/>
    </row>
    <row r="128" spans="2:10" x14ac:dyDescent="0.25">
      <c r="B128" s="157"/>
      <c r="C128" s="164"/>
      <c r="D128" s="164"/>
      <c r="E128" s="164"/>
      <c r="F128" s="164"/>
      <c r="G128" s="164"/>
      <c r="H128" s="162"/>
      <c r="I128" s="162"/>
      <c r="J128" s="162"/>
    </row>
    <row r="129" spans="2:10" x14ac:dyDescent="0.25">
      <c r="B129" s="157"/>
      <c r="C129" s="164"/>
      <c r="D129" s="164"/>
      <c r="E129" s="164"/>
      <c r="F129" s="164"/>
      <c r="G129" s="164"/>
      <c r="H129" s="162"/>
      <c r="I129" s="162"/>
      <c r="J129" s="162"/>
    </row>
    <row r="130" spans="2:10" x14ac:dyDescent="0.25">
      <c r="B130" s="157"/>
      <c r="C130" s="164"/>
      <c r="D130" s="164"/>
      <c r="E130" s="164"/>
      <c r="F130" s="164"/>
      <c r="G130" s="164"/>
      <c r="H130" s="162"/>
      <c r="I130" s="162"/>
      <c r="J130" s="162"/>
    </row>
    <row r="131" spans="2:10" x14ac:dyDescent="0.25">
      <c r="B131" s="157"/>
    </row>
    <row r="132" spans="2:10" x14ac:dyDescent="0.25">
      <c r="B132" s="201"/>
      <c r="C132" s="159"/>
      <c r="D132" s="159"/>
      <c r="E132" s="159"/>
      <c r="F132" s="159"/>
      <c r="G132" s="159"/>
      <c r="H132" s="160"/>
      <c r="I132" s="160"/>
      <c r="J132" s="160"/>
    </row>
    <row r="133" spans="2:10" x14ac:dyDescent="0.25">
      <c r="B133" s="157"/>
      <c r="C133" s="164"/>
      <c r="D133" s="164"/>
      <c r="E133" s="164"/>
      <c r="F133" s="164"/>
      <c r="G133" s="164"/>
      <c r="H133" s="162"/>
      <c r="I133" s="162"/>
      <c r="J133" s="162"/>
    </row>
  </sheetData>
  <mergeCells count="212">
    <mergeCell ref="H15:J15"/>
    <mergeCell ref="H16:H19"/>
    <mergeCell ref="X18:X19"/>
    <mergeCell ref="A64:F64"/>
    <mergeCell ref="A65:F65"/>
    <mergeCell ref="V40:V43"/>
    <mergeCell ref="G40:G43"/>
    <mergeCell ref="K40:K43"/>
    <mergeCell ref="L40:L43"/>
    <mergeCell ref="M40:M43"/>
    <mergeCell ref="I16:J16"/>
    <mergeCell ref="AQ17:AR17"/>
    <mergeCell ref="AQ18:AQ19"/>
    <mergeCell ref="AR18:AR19"/>
    <mergeCell ref="AC18:AD18"/>
    <mergeCell ref="AE18:AH18"/>
    <mergeCell ref="AI18:AK18"/>
    <mergeCell ref="X17:AH17"/>
    <mergeCell ref="X15:AL16"/>
    <mergeCell ref="AL17:AL19"/>
    <mergeCell ref="AM17:AO18"/>
    <mergeCell ref="AI17:AK17"/>
    <mergeCell ref="I17:I19"/>
    <mergeCell ref="J17:J19"/>
    <mergeCell ref="K15:W18"/>
    <mergeCell ref="AB18:AB19"/>
    <mergeCell ref="AA18:AA19"/>
    <mergeCell ref="Z18:Z19"/>
    <mergeCell ref="Y18:Y19"/>
    <mergeCell ref="E55:E60"/>
    <mergeCell ref="F55:F60"/>
    <mergeCell ref="G55:G60"/>
    <mergeCell ref="R55:R60"/>
    <mergeCell ref="S55:S60"/>
    <mergeCell ref="R40:R43"/>
    <mergeCell ref="S40:S41"/>
    <mergeCell ref="T40:T43"/>
    <mergeCell ref="U40:U43"/>
    <mergeCell ref="A53:A54"/>
    <mergeCell ref="W53:W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M53:M54"/>
    <mergeCell ref="W55:W60"/>
    <mergeCell ref="B55:B60"/>
    <mergeCell ref="C55:C60"/>
    <mergeCell ref="D55:D60"/>
    <mergeCell ref="C124:G124"/>
    <mergeCell ref="C125:G125"/>
    <mergeCell ref="C114:G114"/>
    <mergeCell ref="C115:G115"/>
    <mergeCell ref="C116:G116"/>
    <mergeCell ref="C117:G117"/>
    <mergeCell ref="C118:G118"/>
    <mergeCell ref="C119:G119"/>
    <mergeCell ref="C110:G110"/>
    <mergeCell ref="C111:G111"/>
    <mergeCell ref="C112:G112"/>
    <mergeCell ref="C113:G113"/>
    <mergeCell ref="C102:G102"/>
    <mergeCell ref="C103:G103"/>
    <mergeCell ref="C104:G104"/>
    <mergeCell ref="B122:B123"/>
    <mergeCell ref="C107:G107"/>
    <mergeCell ref="C96:G96"/>
    <mergeCell ref="C97:G97"/>
    <mergeCell ref="C98:G98"/>
    <mergeCell ref="C133:G133"/>
    <mergeCell ref="C126:G126"/>
    <mergeCell ref="C127:G127"/>
    <mergeCell ref="C128:G128"/>
    <mergeCell ref="C129:G129"/>
    <mergeCell ref="C130:G130"/>
    <mergeCell ref="C132:G132"/>
    <mergeCell ref="C120:G120"/>
    <mergeCell ref="C121:G121"/>
    <mergeCell ref="C122:G123"/>
    <mergeCell ref="C108:G108"/>
    <mergeCell ref="C109:G109"/>
    <mergeCell ref="C93:G93"/>
    <mergeCell ref="C94:G94"/>
    <mergeCell ref="C83:G83"/>
    <mergeCell ref="C84:G84"/>
    <mergeCell ref="C85:G85"/>
    <mergeCell ref="C86:G86"/>
    <mergeCell ref="C87:G87"/>
    <mergeCell ref="C88:G88"/>
    <mergeCell ref="B105:B106"/>
    <mergeCell ref="C105:G106"/>
    <mergeCell ref="A68:A70"/>
    <mergeCell ref="B68:G70"/>
    <mergeCell ref="B71:G72"/>
    <mergeCell ref="B73:G73"/>
    <mergeCell ref="C74:G74"/>
    <mergeCell ref="C75:G75"/>
    <mergeCell ref="C89:G89"/>
    <mergeCell ref="C90:G90"/>
    <mergeCell ref="B91:B92"/>
    <mergeCell ref="C91:G92"/>
    <mergeCell ref="C76:G76"/>
    <mergeCell ref="C77:G77"/>
    <mergeCell ref="C78:G79"/>
    <mergeCell ref="B80:B81"/>
    <mergeCell ref="C80:G81"/>
    <mergeCell ref="C82:G82"/>
    <mergeCell ref="C99:G99"/>
    <mergeCell ref="C100:G100"/>
    <mergeCell ref="C101:G101"/>
    <mergeCell ref="A61:N61"/>
    <mergeCell ref="L44:L52"/>
    <mergeCell ref="M44:M52"/>
    <mergeCell ref="N44:N52"/>
    <mergeCell ref="O44:O52"/>
    <mergeCell ref="P44:P52"/>
    <mergeCell ref="Q44:Q52"/>
    <mergeCell ref="A55:A60"/>
    <mergeCell ref="N55:N60"/>
    <mergeCell ref="P55:P60"/>
    <mergeCell ref="Q55:Q60"/>
    <mergeCell ref="K55:K60"/>
    <mergeCell ref="L55:L60"/>
    <mergeCell ref="M55:M60"/>
    <mergeCell ref="B53:B54"/>
    <mergeCell ref="C53:C54"/>
    <mergeCell ref="D53:D54"/>
    <mergeCell ref="E53:E54"/>
    <mergeCell ref="F53:F54"/>
    <mergeCell ref="G53:G54"/>
    <mergeCell ref="K53:K54"/>
    <mergeCell ref="L53:L54"/>
    <mergeCell ref="A21:A39"/>
    <mergeCell ref="B21:B39"/>
    <mergeCell ref="C21:C39"/>
    <mergeCell ref="D21:D39"/>
    <mergeCell ref="E21:E39"/>
    <mergeCell ref="F21:F39"/>
    <mergeCell ref="A44:A52"/>
    <mergeCell ref="B44:B52"/>
    <mergeCell ref="C44:C52"/>
    <mergeCell ref="D44:D52"/>
    <mergeCell ref="E44:E52"/>
    <mergeCell ref="F44:F52"/>
    <mergeCell ref="B40:B43"/>
    <mergeCell ref="C40:C43"/>
    <mergeCell ref="D40:D43"/>
    <mergeCell ref="E40:E43"/>
    <mergeCell ref="F40:F43"/>
    <mergeCell ref="A40:A43"/>
    <mergeCell ref="W44:W52"/>
    <mergeCell ref="W40:W43"/>
    <mergeCell ref="N40:N43"/>
    <mergeCell ref="P40:P43"/>
    <mergeCell ref="Q40:Q43"/>
    <mergeCell ref="G21:G39"/>
    <mergeCell ref="K21:K39"/>
    <mergeCell ref="L21:L39"/>
    <mergeCell ref="M21:M39"/>
    <mergeCell ref="N21:N39"/>
    <mergeCell ref="V21:V39"/>
    <mergeCell ref="W21:W39"/>
    <mergeCell ref="O21:O39"/>
    <mergeCell ref="P21:P28"/>
    <mergeCell ref="Q21:Q28"/>
    <mergeCell ref="R21:R28"/>
    <mergeCell ref="S21:S28"/>
    <mergeCell ref="T21:T39"/>
    <mergeCell ref="U21:U39"/>
    <mergeCell ref="G44:G52"/>
    <mergeCell ref="K44:K52"/>
    <mergeCell ref="R44:R52"/>
    <mergeCell ref="S44:S52"/>
    <mergeCell ref="O40:O43"/>
    <mergeCell ref="AY17:AY19"/>
    <mergeCell ref="AZ17:AZ19"/>
    <mergeCell ref="BA17:BA19"/>
    <mergeCell ref="AP17:AP19"/>
    <mergeCell ref="AS17:AS19"/>
    <mergeCell ref="AT17:AT19"/>
    <mergeCell ref="AU17:AU19"/>
    <mergeCell ref="AV17:AV19"/>
    <mergeCell ref="AX17:AX19"/>
    <mergeCell ref="AV53:AV54"/>
    <mergeCell ref="AW53:AW54"/>
    <mergeCell ref="AX53:AX54"/>
    <mergeCell ref="AY53:AY54"/>
    <mergeCell ref="A6:BB6"/>
    <mergeCell ref="A7:M7"/>
    <mergeCell ref="A8:E8"/>
    <mergeCell ref="A10:BB10"/>
    <mergeCell ref="A11:BB11"/>
    <mergeCell ref="A12:BB12"/>
    <mergeCell ref="AW17:AW19"/>
    <mergeCell ref="A14:BM14"/>
    <mergeCell ref="A15:A20"/>
    <mergeCell ref="B15:G17"/>
    <mergeCell ref="AP15:AU15"/>
    <mergeCell ref="AV15:BA15"/>
    <mergeCell ref="BB15:BM15"/>
    <mergeCell ref="BD17:BF17"/>
    <mergeCell ref="BG17:BH17"/>
    <mergeCell ref="BI17:BI19"/>
    <mergeCell ref="BJ17:BJ19"/>
    <mergeCell ref="BK17:BM17"/>
    <mergeCell ref="BB17:BB19"/>
    <mergeCell ref="BC17:BC19"/>
  </mergeCells>
  <pageMargins left="0.51181102362204722" right="0.51181102362204722" top="0.78740157480314965" bottom="0.78740157480314965" header="0.31496062992125984" footer="0.31496062992125984"/>
  <pageSetup scale="37" orientation="landscape" r:id="rId1"/>
  <rowBreaks count="1" manualBreakCount="1">
    <brk id="75" max="60" man="1"/>
  </rowBreaks>
  <colBreaks count="4" manualBreakCount="4">
    <brk id="10" max="41" man="1"/>
    <brk id="38" max="41" man="1"/>
    <brk id="47" max="37" man="1"/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LICITAÇÕES FUNDEB JUNHO</vt:lpstr>
      <vt:lpstr>'LICITAÇÕES FUNDEB JUNHO'!Area_de_impressao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2017-01-26T13:09:28Z</cp:lastPrinted>
  <dcterms:created xsi:type="dcterms:W3CDTF">2013-10-11T22:10:57Z</dcterms:created>
  <dcterms:modified xsi:type="dcterms:W3CDTF">2017-08-22T22:48:23Z</dcterms:modified>
</cp:coreProperties>
</file>