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FUNDEB LICITAÇÕES AGO 2019" sheetId="11" r:id="rId1"/>
  </sheets>
  <definedNames>
    <definedName name="_xlnm._FilterDatabase" localSheetId="0" hidden="1">'FUNDEB LICITAÇÕES AGO 2019'!$A$14:$BM$49</definedName>
    <definedName name="_xlnm.Print_Area" localSheetId="0">'FUNDEB LICITAÇÕES AGO 2019'!$A$1:$BR$54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H49" i="11" l="1"/>
  <c r="AG49" i="11"/>
  <c r="O49" i="11"/>
  <c r="AO48" i="11" l="1"/>
  <c r="AO47" i="11"/>
  <c r="AO46" i="11"/>
  <c r="AO45" i="11"/>
  <c r="AO44" i="11"/>
  <c r="AO43" i="11"/>
  <c r="AO42" i="11"/>
  <c r="AO41" i="11"/>
  <c r="AO39" i="11"/>
  <c r="AO37" i="11"/>
  <c r="AO35" i="11"/>
  <c r="AO34" i="11"/>
  <c r="AO32" i="11"/>
  <c r="AO31" i="11"/>
  <c r="AO30" i="11"/>
  <c r="AO29" i="11"/>
  <c r="AO28" i="11"/>
  <c r="AO27" i="11"/>
  <c r="AO26" i="11"/>
  <c r="AO25" i="11"/>
  <c r="AO24" i="11"/>
  <c r="AO23" i="11"/>
  <c r="AO22" i="11"/>
  <c r="AN40" i="11"/>
  <c r="AN21" i="11" l="1"/>
  <c r="AL45" i="11" l="1"/>
  <c r="AE46" i="11" s="1"/>
  <c r="AL42" i="11"/>
  <c r="AJ43" i="11" s="1"/>
  <c r="AL40" i="11"/>
  <c r="AN36" i="11"/>
  <c r="AO36" i="11" s="1"/>
  <c r="AN38" i="11"/>
  <c r="AO38" i="11" s="1"/>
  <c r="AL46" i="11" l="1"/>
  <c r="AL43" i="11"/>
  <c r="AL44" i="11" s="1"/>
  <c r="AN33" i="11"/>
  <c r="AN49" i="11" s="1"/>
  <c r="AO33" i="11" l="1"/>
  <c r="AE44" i="11"/>
  <c r="AM40" i="11"/>
  <c r="AO40" i="11" s="1"/>
  <c r="AM21" i="11"/>
  <c r="AM49" i="11" s="1"/>
  <c r="AO21" i="11" l="1"/>
  <c r="AO49" i="11" s="1"/>
  <c r="AK29" i="11"/>
  <c r="AK27" i="11"/>
  <c r="AK49" i="11" s="1"/>
  <c r="AL21" i="11"/>
  <c r="AL22" i="11" l="1"/>
  <c r="AL23" i="11" s="1"/>
  <c r="AL24" i="11" s="1"/>
  <c r="AL25" i="11" s="1"/>
  <c r="AL26" i="11" s="1"/>
  <c r="AL27" i="11"/>
  <c r="AL28" i="11" s="1"/>
  <c r="AL29" i="11" s="1"/>
  <c r="AL49" i="11" l="1"/>
  <c r="AF22" i="11"/>
  <c r="AE24" i="11" l="1"/>
  <c r="AJ27" i="11"/>
  <c r="AE23" i="11"/>
</calcChain>
</file>

<file path=xl/comments1.xml><?xml version="1.0" encoding="utf-8"?>
<comments xmlns="http://schemas.openxmlformats.org/spreadsheetml/2006/main">
  <authors>
    <author>USUARIO</author>
  </authors>
  <commentList>
    <comment ref="AL2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MANTEVE VALOR DO CT DEVIDO A PACTUAÇÃO QUE HOUVE NO 3º TERMO DE ADITIVO</t>
        </r>
      </text>
    </comment>
  </commentList>
</comments>
</file>

<file path=xl/sharedStrings.xml><?xml version="1.0" encoding="utf-8"?>
<sst xmlns="http://schemas.openxmlformats.org/spreadsheetml/2006/main" count="256" uniqueCount="204">
  <si>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</si>
  <si>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</si>
  <si>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</si>
  <si>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</si>
  <si>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</si>
  <si>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</si>
  <si>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</si>
  <si>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</si>
  <si>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</si>
  <si>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</si>
  <si>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</si>
  <si>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</si>
  <si>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</si>
  <si>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</si>
  <si>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</si>
  <si>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</si>
  <si>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</si>
  <si>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</si>
  <si>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</si>
  <si>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</si>
  <si>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</si>
  <si>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</si>
  <si>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</si>
  <si>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</si>
  <si>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</si>
  <si>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</si>
  <si>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</si>
  <si>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</si>
  <si>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</si>
  <si>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</si>
  <si>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</si>
  <si>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</si>
  <si>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</si>
  <si>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</si>
  <si>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</si>
  <si>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</si>
  <si>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</si>
  <si>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</si>
  <si>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</si>
  <si>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</si>
  <si>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</si>
  <si>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</si>
  <si>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</si>
  <si>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</si>
  <si>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</si>
  <si>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</si>
  <si>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</si>
  <si>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</si>
  <si>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</si>
  <si>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</si>
  <si>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</si>
  <si>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</si>
  <si>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</si>
  <si>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</si>
  <si>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</si>
  <si>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</si>
  <si>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</si>
  <si>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</si>
  <si>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</si>
  <si>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</si>
  <si>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</si>
  <si>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</si>
  <si>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</si>
  <si>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</si>
  <si>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</si>
  <si>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</si>
  <si>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</si>
  <si>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</si>
  <si>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</si>
  <si>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</si>
  <si>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</si>
  <si>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</si>
  <si>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</si>
  <si>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</si>
  <si>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</si>
  <si>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</si>
  <si>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</si>
  <si>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</si>
  <si>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</si>
  <si>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</si>
  <si>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</si>
  <si>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</si>
  <si>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</si>
  <si>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</si>
  <si>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</si>
  <si>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</si>
  <si>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</si>
  <si>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</si>
  <si>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</si>
  <si>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</si>
  <si>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</si>
  <si>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</si>
  <si>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</si>
  <si>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</si>
  <si>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</si>
  <si>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</si>
  <si>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</si>
  <si>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</si>
  <si>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</si>
  <si>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</si>
  <si>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</si>
  <si>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</si>
  <si>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</si>
  <si>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</si>
  <si>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</si>
  <si>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</si>
  <si>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</si>
  <si>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</si>
  <si>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</si>
  <si>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</si>
  <si>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</si>
  <si>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</si>
  <si>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</si>
  <si>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</si>
  <si>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</si>
  <si>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</si>
  <si>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</si>
  <si>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</si>
  <si>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</si>
  <si>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</si>
  <si>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</si>
  <si>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</si>
  <si>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</si>
  <si>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</si>
  <si>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</si>
  <si>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</si>
  <si>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</si>
  <si>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</si>
  <si>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</si>
  <si>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</si>
  <si>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</si>
  <si>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</si>
  <si>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</si>
  <si>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</si>
  <si>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</si>
  <si>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</si>
  <si>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</si>
  <si>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</si>
  <si>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</si>
  <si>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</si>
  <si>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</si>
  <si>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</si>
  <si>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</si>
  <si>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</si>
  <si>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</si>
  <si>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</si>
  <si>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</si>
  <si>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</si>
  <si>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</si>
  <si>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</si>
  <si>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</si>
  <si>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</si>
  <si>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</si>
  <si>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</si>
  <si>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</si>
  <si>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</si>
  <si>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</si>
  <si>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</si>
  <si>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</si>
  <si>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2º </t>
  </si>
  <si>
    <t xml:space="preserve">3º </t>
  </si>
  <si>
    <t xml:space="preserve">4º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</si>
  <si>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</si>
  <si>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</si>
  <si>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</si>
  <si>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</si>
  <si>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</si>
  <si>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</si>
  <si>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</si>
  <si>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11.815.892/0001-03</t>
  </si>
  <si>
    <t>TERMO DE ADITIVO</t>
  </si>
  <si>
    <t>6º</t>
  </si>
  <si>
    <t>ESTAÇÃO VIP SEGURANÇA PRIVADA LTDA</t>
  </si>
  <si>
    <t>09.228.233/0001-10</t>
  </si>
  <si>
    <t>Acréscimo de Valor</t>
  </si>
  <si>
    <t>Executado até 2018</t>
  </si>
  <si>
    <t xml:space="preserve"> Executado no Exercício 2019</t>
  </si>
  <si>
    <t>PRESTAÇÃO DE CONTAS MENSAL - EXERCÍCIO 2019</t>
  </si>
  <si>
    <t>125/2018</t>
  </si>
  <si>
    <t>017/2017</t>
  </si>
  <si>
    <t>ADESÃO A ATA DE REGISTRO DE PREÇO SRP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</si>
  <si>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</si>
  <si>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</si>
  <si>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</si>
  <si>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</si>
  <si>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</si>
  <si>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CONT.SEME/Nº  03/2019</t>
  </si>
  <si>
    <t>ASA - VIGTENCIA DE SERVIÇOS DO ACRE LTDA</t>
  </si>
  <si>
    <t>CONT.SEME/Nº  04/2019</t>
  </si>
  <si>
    <t>5°</t>
  </si>
  <si>
    <t>Prorrogação de prazo</t>
  </si>
  <si>
    <t xml:space="preserve">7ª </t>
  </si>
  <si>
    <t>Prorrogação do Prazo de Vigencia 03 meses</t>
  </si>
  <si>
    <t>Prorrogação de Vigência 12 meses</t>
  </si>
  <si>
    <t>PRORROGAÇÃO DE PRAZO DE VIGENCIA 03 MESES</t>
  </si>
  <si>
    <t>Concluída em 2018</t>
  </si>
  <si>
    <t>Em andamento em 2019</t>
  </si>
  <si>
    <t>TOTAL</t>
  </si>
  <si>
    <t>Art. 65, caput § 1º a 6ª - LF nº 8.666/93</t>
  </si>
  <si>
    <r>
      <t xml:space="preserve">Nome do responsável pela elaboração: </t>
    </r>
    <r>
      <rPr>
        <b/>
        <sz val="10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</si>
  <si>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color theme="1"/>
        <rFont val="Arial"/>
        <family val="2"/>
      </rPr>
      <t>Moisés Diniz  Lima</t>
    </r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</si>
  <si>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</si>
  <si>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A AGOSTO/2019</t>
    </r>
  </si>
  <si>
    <r>
      <t xml:space="preserve">DATA DA ÚLTIMA ATUALIZAÇÃO: </t>
    </r>
    <r>
      <rPr>
        <b/>
        <sz val="11"/>
        <color theme="1"/>
        <rFont val="Arial"/>
        <family val="2"/>
      </rPr>
      <t>04/09/2019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</si>
</sst>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6"/>
      <color indexed="81"/>
      <name val="Segoe UI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1" fillId="2" borderId="1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1" fillId="2" borderId="11" xfId="0" applyFont="1" applyFill="1" applyBorder="1"/>
    <xf numFmtId="0" fontId="1" fillId="2" borderId="11" xfId="0" applyFont="1" applyFill="1" applyBorder="1" applyAlignment="1">
      <alignment vertical="center" wrapText="1"/>
    </xf>
    <xf numFmtId="3" fontId="1" fillId="2" borderId="11" xfId="0" applyNumberFormat="1" applyFont="1" applyFill="1" applyBorder="1" applyAlignment="1">
      <alignment vertical="center" wrapText="1"/>
    </xf>
    <xf numFmtId="14" fontId="1" fillId="2" borderId="11" xfId="0" applyNumberFormat="1" applyFont="1" applyFill="1" applyBorder="1" applyAlignment="1">
      <alignment vertical="center" wrapText="1"/>
    </xf>
    <xf numFmtId="14" fontId="1" fillId="2" borderId="1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4" fontId="1" fillId="2" borderId="11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2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3" fontId="1" fillId="2" borderId="6" xfId="0" applyNumberFormat="1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6" xfId="0" applyFont="1" applyFill="1" applyBorder="1"/>
    <xf numFmtId="0" fontId="1" fillId="2" borderId="6" xfId="0" applyFont="1" applyFill="1" applyBorder="1" applyAlignment="1">
      <alignment vertical="center" wrapText="1"/>
    </xf>
    <xf numFmtId="3" fontId="1" fillId="2" borderId="6" xfId="0" applyNumberFormat="1" applyFont="1" applyFill="1" applyBorder="1" applyAlignment="1">
      <alignment vertical="center" wrapText="1"/>
    </xf>
    <xf numFmtId="14" fontId="1" fillId="2" borderId="6" xfId="0" applyNumberFormat="1" applyFont="1" applyFill="1" applyBorder="1" applyAlignment="1">
      <alignment vertical="center" wrapText="1"/>
    </xf>
    <xf numFmtId="14" fontId="1" fillId="2" borderId="6" xfId="0" applyNumberFormat="1" applyFont="1" applyFill="1" applyBorder="1" applyAlignment="1">
      <alignment vertical="center"/>
    </xf>
    <xf numFmtId="14" fontId="1" fillId="2" borderId="6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4" fontId="1" fillId="0" borderId="0" xfId="3" applyFont="1" applyFill="1" applyBorder="1" applyAlignment="1">
      <alignment wrapText="1"/>
    </xf>
    <xf numFmtId="44" fontId="2" fillId="2" borderId="1" xfId="3" applyFont="1" applyFill="1" applyBorder="1" applyAlignment="1">
      <alignment horizontal="center" vertical="center" wrapText="1"/>
    </xf>
    <xf numFmtId="44" fontId="2" fillId="2" borderId="4" xfId="3" applyFont="1" applyFill="1" applyBorder="1" applyAlignment="1">
      <alignment horizontal="center" vertical="center" wrapText="1"/>
    </xf>
    <xf numFmtId="44" fontId="1" fillId="2" borderId="6" xfId="3" applyFont="1" applyFill="1" applyBorder="1" applyAlignment="1">
      <alignment horizontal="right" vertical="center" wrapText="1"/>
    </xf>
    <xf numFmtId="44" fontId="1" fillId="2" borderId="1" xfId="3" applyFont="1" applyFill="1" applyBorder="1" applyAlignment="1">
      <alignment horizontal="right" vertical="center" wrapText="1"/>
    </xf>
    <xf numFmtId="44" fontId="3" fillId="2" borderId="1" xfId="3" applyFont="1" applyFill="1" applyBorder="1" applyAlignment="1">
      <alignment horizontal="center" vertical="center"/>
    </xf>
    <xf numFmtId="44" fontId="3" fillId="2" borderId="1" xfId="3" applyFont="1" applyFill="1" applyBorder="1" applyAlignment="1">
      <alignment vertical="center" wrapText="1"/>
    </xf>
    <xf numFmtId="44" fontId="2" fillId="0" borderId="0" xfId="3" applyFont="1" applyFill="1" applyBorder="1" applyAlignment="1">
      <alignment wrapText="1"/>
    </xf>
    <xf numFmtId="44" fontId="1" fillId="0" borderId="0" xfId="3" applyFont="1" applyAlignment="1"/>
    <xf numFmtId="44" fontId="1" fillId="2" borderId="1" xfId="3" applyFont="1" applyFill="1" applyBorder="1" applyAlignment="1">
      <alignment horizontal="center" vertical="center" wrapText="1"/>
    </xf>
    <xf numFmtId="44" fontId="1" fillId="2" borderId="4" xfId="3" applyFont="1" applyFill="1" applyBorder="1" applyAlignment="1">
      <alignment horizontal="center" vertical="center" wrapText="1"/>
    </xf>
    <xf numFmtId="44" fontId="1" fillId="2" borderId="6" xfId="3" applyFont="1" applyFill="1" applyBorder="1" applyAlignment="1">
      <alignment horizontal="center" vertical="center" wrapText="1"/>
    </xf>
    <xf numFmtId="44" fontId="3" fillId="2" borderId="1" xfId="3" applyFont="1" applyFill="1" applyBorder="1" applyAlignment="1">
      <alignment horizontal="center" vertical="center" wrapText="1"/>
    </xf>
    <xf numFmtId="44" fontId="2" fillId="2" borderId="9" xfId="3" applyFont="1" applyFill="1" applyBorder="1" applyAlignment="1">
      <alignment wrapText="1"/>
    </xf>
    <xf numFmtId="44" fontId="2" fillId="2" borderId="1" xfId="3" applyFont="1" applyFill="1" applyBorder="1" applyAlignment="1">
      <alignment horizontal="center" wrapText="1"/>
    </xf>
    <xf numFmtId="44" fontId="2" fillId="2" borderId="1" xfId="3" applyFont="1" applyFill="1" applyBorder="1" applyAlignment="1">
      <alignment horizontal="center" vertical="center" wrapText="1"/>
    </xf>
    <xf numFmtId="44" fontId="1" fillId="2" borderId="6" xfId="3" applyFont="1" applyFill="1" applyBorder="1" applyAlignment="1">
      <alignment horizontal="right" vertical="center" wrapText="1"/>
    </xf>
    <xf numFmtId="44" fontId="1" fillId="2" borderId="6" xfId="3" applyFont="1" applyFill="1" applyBorder="1" applyAlignment="1">
      <alignment vertical="center"/>
    </xf>
    <xf numFmtId="44" fontId="1" fillId="2" borderId="6" xfId="3" applyFont="1" applyFill="1" applyBorder="1" applyAlignment="1">
      <alignment vertical="center" wrapText="1"/>
    </xf>
    <xf numFmtId="44" fontId="1" fillId="2" borderId="1" xfId="3" applyFont="1" applyFill="1" applyBorder="1" applyAlignment="1">
      <alignment horizontal="right" vertical="center" wrapText="1"/>
    </xf>
    <xf numFmtId="44" fontId="1" fillId="2" borderId="1" xfId="3" applyFont="1" applyFill="1" applyBorder="1" applyAlignment="1">
      <alignment vertical="center"/>
    </xf>
    <xf numFmtId="44" fontId="1" fillId="2" borderId="1" xfId="3" applyFont="1" applyFill="1" applyBorder="1" applyAlignment="1">
      <alignment vertical="center" wrapText="1"/>
    </xf>
    <xf numFmtId="44" fontId="2" fillId="2" borderId="1" xfId="3" applyFont="1" applyFill="1" applyBorder="1" applyAlignment="1">
      <alignment horizontal="right" vertical="center" wrapText="1"/>
    </xf>
    <xf numFmtId="44" fontId="3" fillId="2" borderId="1" xfId="3" applyFont="1" applyFill="1" applyBorder="1" applyAlignment="1">
      <alignment horizontal="right" vertical="center" wrapText="1"/>
    </xf>
    <xf numFmtId="44" fontId="8" fillId="2" borderId="1" xfId="3" applyFont="1" applyFill="1" applyBorder="1" applyAlignment="1">
      <alignment horizontal="right" vertical="center" wrapText="1"/>
    </xf>
    <xf numFmtId="44" fontId="3" fillId="2" borderId="11" xfId="3" applyFont="1" applyFill="1" applyBorder="1" applyAlignment="1">
      <alignment vertical="center" wrapText="1"/>
    </xf>
    <xf numFmtId="44" fontId="1" fillId="2" borderId="11" xfId="3" applyFont="1" applyFill="1" applyBorder="1" applyAlignment="1">
      <alignment horizontal="center" vertical="center" wrapText="1"/>
    </xf>
    <xf numFmtId="44" fontId="1" fillId="2" borderId="11" xfId="3" applyFont="1" applyFill="1" applyBorder="1" applyAlignment="1">
      <alignment vertical="center" wrapText="1"/>
    </xf>
    <xf numFmtId="44" fontId="1" fillId="2" borderId="11" xfId="3" applyFont="1" applyFill="1" applyBorder="1" applyAlignment="1">
      <alignment vertical="center"/>
    </xf>
    <xf numFmtId="14" fontId="1" fillId="2" borderId="11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wrapText="1"/>
    </xf>
    <xf numFmtId="4" fontId="2" fillId="2" borderId="14" xfId="0" applyNumberFormat="1" applyFont="1" applyFill="1" applyBorder="1" applyAlignment="1">
      <alignment horizontal="center" wrapText="1"/>
    </xf>
    <xf numFmtId="4" fontId="2" fillId="2" borderId="14" xfId="0" applyNumberFormat="1" applyFont="1" applyFill="1" applyBorder="1" applyAlignment="1">
      <alignment wrapText="1"/>
    </xf>
    <xf numFmtId="44" fontId="2" fillId="2" borderId="14" xfId="3" applyFont="1" applyFill="1" applyBorder="1" applyAlignment="1">
      <alignment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horizontal="center" wrapText="1"/>
    </xf>
    <xf numFmtId="4" fontId="2" fillId="2" borderId="14" xfId="0" applyNumberFormat="1" applyFont="1" applyFill="1" applyBorder="1" applyAlignment="1">
      <alignment horizontal="center"/>
    </xf>
    <xf numFmtId="4" fontId="2" fillId="2" borderId="15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4" fontId="1" fillId="0" borderId="0" xfId="3" applyFont="1" applyFill="1" applyBorder="1" applyAlignment="1"/>
    <xf numFmtId="3" fontId="1" fillId="2" borderId="0" xfId="0" applyNumberFormat="1" applyFont="1" applyFill="1" applyBorder="1" applyAlignment="1">
      <alignment vertical="center"/>
    </xf>
    <xf numFmtId="14" fontId="1" fillId="2" borderId="0" xfId="0" applyNumberFormat="1" applyFont="1" applyFill="1" applyBorder="1" applyAlignment="1">
      <alignment vertical="center"/>
    </xf>
    <xf numFmtId="0" fontId="1" fillId="0" borderId="0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4" fontId="9" fillId="0" borderId="0" xfId="3" applyFont="1" applyAlignment="1"/>
    <xf numFmtId="0" fontId="9" fillId="0" borderId="0" xfId="0" applyFont="1"/>
    <xf numFmtId="0" fontId="10" fillId="0" borderId="0" xfId="0" applyFont="1"/>
    <xf numFmtId="14" fontId="10" fillId="0" borderId="0" xfId="0" applyNumberFormat="1" applyFont="1"/>
    <xf numFmtId="44" fontId="9" fillId="0" borderId="0" xfId="3" applyFont="1" applyAlignment="1">
      <alignment horizontal="left"/>
    </xf>
    <xf numFmtId="14" fontId="9" fillId="0" borderId="0" xfId="0" applyNumberFormat="1" applyFont="1" applyAlignment="1">
      <alignment horizontal="left"/>
    </xf>
    <xf numFmtId="14" fontId="9" fillId="0" borderId="0" xfId="0" applyNumberFormat="1" applyFont="1" applyFill="1" applyAlignment="1">
      <alignment horizontal="left"/>
    </xf>
    <xf numFmtId="44" fontId="9" fillId="0" borderId="0" xfId="3" applyFont="1"/>
    <xf numFmtId="0" fontId="9" fillId="0" borderId="0" xfId="0" applyFont="1" applyFill="1"/>
    <xf numFmtId="44" fontId="9" fillId="0" borderId="0" xfId="3" applyFont="1" applyFill="1"/>
    <xf numFmtId="0" fontId="1" fillId="0" borderId="0" xfId="0" applyFont="1"/>
    <xf numFmtId="44" fontId="1" fillId="0" borderId="0" xfId="3" applyFont="1"/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0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4" fontId="2" fillId="2" borderId="14" xfId="0" applyNumberFormat="1" applyFont="1" applyFill="1" applyBorder="1"/>
    <xf numFmtId="4" fontId="1" fillId="2" borderId="0" xfId="0" applyNumberFormat="1" applyFont="1" applyFill="1"/>
    <xf numFmtId="4" fontId="1" fillId="0" borderId="0" xfId="0" applyNumberFormat="1" applyFont="1"/>
    <xf numFmtId="0" fontId="1" fillId="0" borderId="0" xfId="0" applyFont="1" applyBorder="1"/>
    <xf numFmtId="44" fontId="1" fillId="2" borderId="12" xfId="3" applyFont="1" applyFill="1" applyBorder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/>
    <xf numFmtId="14" fontId="1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0" fillId="0" borderId="0" xfId="0" applyFont="1" applyAlignme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44" fontId="10" fillId="0" borderId="0" xfId="3" applyFont="1" applyAlignment="1"/>
    <xf numFmtId="0" fontId="9" fillId="0" borderId="0" xfId="0" applyFont="1" applyAlignment="1">
      <alignment horizontal="center"/>
    </xf>
    <xf numFmtId="44" fontId="9" fillId="0" borderId="0" xfId="3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9" fillId="0" borderId="0" xfId="0" applyFont="1" applyFill="1" applyAlignment="1"/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44" fontId="9" fillId="0" borderId="0" xfId="3" applyFont="1" applyFill="1" applyAlignment="1"/>
    <xf numFmtId="0" fontId="9" fillId="0" borderId="0" xfId="0" applyFont="1" applyFill="1" applyAlignment="1">
      <alignment horizontal="center"/>
    </xf>
    <xf numFmtId="44" fontId="9" fillId="0" borderId="0" xfId="3" applyFont="1" applyFill="1" applyAlignment="1">
      <alignment horizontal="center"/>
    </xf>
    <xf numFmtId="0" fontId="10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44" fontId="9" fillId="0" borderId="0" xfId="3" applyFont="1" applyFill="1" applyBorder="1" applyAlignment="1">
      <alignment wrapText="1"/>
    </xf>
  </cellXfs>
  <cellStyles count="4">
    <cellStyle name="Moeda" xfId="3" builtinId="4"/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76200</xdr:rowOff>
    </xdr:from>
    <xdr:to>
      <xdr:col>1</xdr:col>
      <xdr:colOff>600075</xdr:colOff>
      <xdr:row>2</xdr:row>
      <xdr:rowOff>122635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6200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58"/>
  <sheetViews>
    <sheetView tabSelected="1" zoomScaleNormal="100" zoomScaleSheetLayoutView="100" workbookViewId="0">
      <selection activeCell="B12" sqref="B12"/>
    </sheetView>
  </sheetViews>
  <sheetFormatPr defaultRowHeight="12.75" x14ac:dyDescent="0.2"/>
  <cols>
    <col min="1" max="1" width="6.85546875" style="181" customWidth="1"/>
    <col min="2" max="2" width="13.7109375" style="181" customWidth="1"/>
    <col min="3" max="3" width="11.140625" style="181" customWidth="1"/>
    <col min="4" max="4" width="23.28515625" style="181" customWidth="1"/>
    <col min="5" max="5" width="15.7109375" style="181" bestFit="1" customWidth="1"/>
    <col min="6" max="6" width="50.7109375" style="45" customWidth="1"/>
    <col min="7" max="7" width="13.140625" style="181" customWidth="1"/>
    <col min="8" max="8" width="14" style="181" customWidth="1"/>
    <col min="9" max="10" width="10.140625" style="181" bestFit="1" customWidth="1"/>
    <col min="11" max="11" width="22.5703125" style="112" customWidth="1"/>
    <col min="12" max="12" width="45.140625" style="112" bestFit="1" customWidth="1"/>
    <col min="13" max="13" width="18" style="181" bestFit="1" customWidth="1"/>
    <col min="14" max="14" width="11" style="181" customWidth="1"/>
    <col min="15" max="15" width="15.85546875" style="182" bestFit="1" customWidth="1"/>
    <col min="16" max="16" width="12.42578125" style="181" bestFit="1" customWidth="1"/>
    <col min="17" max="17" width="10.140625" style="181" bestFit="1" customWidth="1"/>
    <col min="18" max="18" width="11.5703125" style="181" customWidth="1"/>
    <col min="19" max="19" width="10.140625" style="181" customWidth="1"/>
    <col min="20" max="20" width="11.140625" style="181" customWidth="1"/>
    <col min="21" max="21" width="12.140625" style="181" customWidth="1"/>
    <col min="22" max="22" width="14.85546875" style="181" customWidth="1"/>
    <col min="23" max="23" width="12" style="181" customWidth="1"/>
    <col min="24" max="24" width="19.28515625" style="181" bestFit="1" customWidth="1"/>
    <col min="25" max="25" width="9" style="181" customWidth="1"/>
    <col min="26" max="26" width="12.5703125" style="181" customWidth="1"/>
    <col min="27" max="27" width="14.85546875" style="181" customWidth="1"/>
    <col min="28" max="28" width="39" style="181" bestFit="1" customWidth="1"/>
    <col min="29" max="30" width="10.140625" style="181" bestFit="1" customWidth="1"/>
    <col min="31" max="32" width="9.5703125" style="181" bestFit="1" customWidth="1"/>
    <col min="33" max="33" width="15.85546875" style="182" bestFit="1" customWidth="1"/>
    <col min="34" max="34" width="14.28515625" style="182" bestFit="1" customWidth="1"/>
    <col min="35" max="35" width="17.5703125" style="181" bestFit="1" customWidth="1"/>
    <col min="36" max="36" width="13.5703125" style="181" bestFit="1" customWidth="1"/>
    <col min="37" max="37" width="14.28515625" style="182" bestFit="1" customWidth="1"/>
    <col min="38" max="38" width="26" style="182" customWidth="1"/>
    <col min="39" max="39" width="16.85546875" style="182" bestFit="1" customWidth="1"/>
    <col min="40" max="40" width="18.5703125" style="182" customWidth="1"/>
    <col min="41" max="41" width="16.85546875" style="182" bestFit="1" customWidth="1"/>
    <col min="42" max="42" width="9" style="181" bestFit="1" customWidth="1"/>
    <col min="43" max="43" width="5.7109375" style="181" bestFit="1" customWidth="1"/>
    <col min="44" max="44" width="8.42578125" style="181" bestFit="1" customWidth="1"/>
    <col min="45" max="45" width="13.140625" style="181" customWidth="1"/>
    <col min="46" max="46" width="12.28515625" style="181" customWidth="1"/>
    <col min="47" max="47" width="16.140625" style="181" customWidth="1"/>
    <col min="48" max="48" width="15.140625" style="181" customWidth="1"/>
    <col min="49" max="49" width="16.7109375" style="181" customWidth="1"/>
    <col min="50" max="50" width="25.42578125" style="181" customWidth="1"/>
    <col min="51" max="51" width="9" style="181" customWidth="1"/>
    <col min="52" max="52" width="17.28515625" style="181" customWidth="1"/>
    <col min="53" max="53" width="9.140625" style="181" customWidth="1"/>
    <col min="54" max="54" width="6.28515625" style="181" customWidth="1"/>
    <col min="55" max="55" width="10.7109375" style="181" customWidth="1"/>
    <col min="56" max="56" width="6.85546875" style="181" customWidth="1"/>
    <col min="57" max="57" width="9" style="181" customWidth="1"/>
    <col min="58" max="58" width="4.7109375" style="181" customWidth="1"/>
    <col min="59" max="59" width="5.5703125" style="181" customWidth="1"/>
    <col min="60" max="60" width="8" style="181" customWidth="1"/>
    <col min="61" max="61" width="13.85546875" style="181" customWidth="1"/>
    <col min="62" max="62" width="13.140625" style="181" customWidth="1"/>
    <col min="63" max="63" width="6" style="181" bestFit="1" customWidth="1"/>
    <col min="64" max="64" width="8.42578125" style="181" bestFit="1" customWidth="1"/>
    <col min="65" max="65" width="7" style="181" bestFit="1" customWidth="1"/>
    <col min="66" max="16384" width="9.140625" style="181"/>
  </cols>
  <sheetData>
    <row r="1" spans="1:65" s="172" customFormat="1" ht="15" x14ac:dyDescent="0.25">
      <c r="A1" s="166"/>
      <c r="B1" s="166"/>
      <c r="C1" s="166"/>
      <c r="D1" s="166"/>
      <c r="E1" s="166"/>
      <c r="F1" s="165"/>
      <c r="G1" s="166"/>
      <c r="H1" s="166"/>
      <c r="I1" s="166"/>
      <c r="J1" s="166"/>
      <c r="K1" s="170"/>
      <c r="L1" s="170"/>
      <c r="M1" s="166"/>
      <c r="N1" s="166"/>
      <c r="O1" s="171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71"/>
      <c r="AH1" s="171"/>
      <c r="AI1" s="166"/>
      <c r="AJ1" s="166"/>
      <c r="AK1" s="171"/>
      <c r="AL1" s="171"/>
      <c r="AM1" s="171"/>
      <c r="AN1" s="171"/>
      <c r="AO1" s="171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</row>
    <row r="2" spans="1:65" s="172" customFormat="1" ht="15" x14ac:dyDescent="0.25">
      <c r="A2" s="166"/>
      <c r="B2" s="166"/>
      <c r="C2" s="166"/>
      <c r="D2" s="166"/>
      <c r="E2" s="166"/>
      <c r="F2" s="165"/>
      <c r="G2" s="166"/>
      <c r="H2" s="166"/>
      <c r="I2" s="166"/>
      <c r="J2" s="166"/>
      <c r="K2" s="170"/>
      <c r="L2" s="170"/>
      <c r="M2" s="166"/>
      <c r="N2" s="166"/>
      <c r="O2" s="171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71"/>
      <c r="AH2" s="171"/>
      <c r="AI2" s="166"/>
      <c r="AJ2" s="166"/>
      <c r="AK2" s="171"/>
      <c r="AL2" s="171"/>
      <c r="AM2" s="171"/>
      <c r="AN2" s="171"/>
      <c r="AO2" s="171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</row>
    <row r="3" spans="1:65" s="172" customFormat="1" ht="15" x14ac:dyDescent="0.25">
      <c r="A3" s="166"/>
      <c r="B3" s="166"/>
      <c r="C3" s="166"/>
      <c r="D3" s="166"/>
      <c r="E3" s="166"/>
      <c r="F3" s="165"/>
      <c r="G3" s="166"/>
      <c r="H3" s="166"/>
      <c r="I3" s="166"/>
      <c r="J3" s="166"/>
      <c r="K3" s="170"/>
      <c r="L3" s="170"/>
      <c r="M3" s="166"/>
      <c r="N3" s="166"/>
      <c r="O3" s="171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71"/>
      <c r="AH3" s="171"/>
      <c r="AI3" s="166"/>
      <c r="AJ3" s="166"/>
      <c r="AK3" s="171"/>
      <c r="AL3" s="171"/>
      <c r="AM3" s="171"/>
      <c r="AN3" s="171"/>
      <c r="AO3" s="171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</row>
    <row r="4" spans="1:65" s="173" customFormat="1" ht="15" x14ac:dyDescent="0.25">
      <c r="A4" s="204" t="s">
        <v>48</v>
      </c>
      <c r="B4" s="204"/>
      <c r="C4" s="204"/>
      <c r="D4" s="204"/>
      <c r="E4" s="204"/>
      <c r="F4" s="170"/>
      <c r="G4" s="205"/>
      <c r="H4" s="205"/>
      <c r="I4" s="205"/>
      <c r="J4" s="204"/>
      <c r="K4" s="170"/>
      <c r="L4" s="206"/>
      <c r="M4" s="204"/>
      <c r="N4" s="204"/>
      <c r="O4" s="171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7"/>
      <c r="AH4" s="207"/>
      <c r="AI4" s="204"/>
      <c r="AJ4" s="204"/>
      <c r="AK4" s="207"/>
      <c r="AL4" s="207"/>
      <c r="AM4" s="207"/>
      <c r="AN4" s="207"/>
      <c r="AO4" s="207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</row>
    <row r="5" spans="1:65" s="172" customFormat="1" ht="15" x14ac:dyDescent="0.25">
      <c r="B5" s="208"/>
      <c r="C5" s="208"/>
      <c r="D5" s="208"/>
      <c r="E5" s="208"/>
      <c r="F5" s="165"/>
      <c r="G5" s="208"/>
      <c r="H5" s="208"/>
      <c r="I5" s="208"/>
      <c r="J5" s="208"/>
      <c r="K5" s="170" t="s">
        <v>101</v>
      </c>
      <c r="L5" s="170"/>
      <c r="M5" s="208"/>
      <c r="N5" s="208"/>
      <c r="O5" s="209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9"/>
      <c r="AH5" s="209"/>
      <c r="AI5" s="210"/>
      <c r="AJ5" s="210"/>
      <c r="AK5" s="209"/>
      <c r="AL5" s="209"/>
      <c r="AM5" s="209"/>
      <c r="AN5" s="209"/>
      <c r="AO5" s="209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</row>
    <row r="6" spans="1:65" s="173" customFormat="1" ht="15" x14ac:dyDescent="0.25">
      <c r="A6" s="204" t="s">
        <v>177</v>
      </c>
      <c r="B6" s="204"/>
      <c r="C6" s="204"/>
      <c r="D6" s="204"/>
      <c r="E6" s="204"/>
      <c r="F6" s="170"/>
      <c r="G6" s="204"/>
      <c r="H6" s="204"/>
      <c r="I6" s="204"/>
      <c r="J6" s="204"/>
      <c r="K6" s="170"/>
      <c r="L6" s="170"/>
      <c r="M6" s="204"/>
      <c r="N6" s="204"/>
      <c r="O6" s="171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7"/>
      <c r="AH6" s="207"/>
      <c r="AI6" s="204"/>
      <c r="AJ6" s="204"/>
      <c r="AK6" s="207"/>
      <c r="AL6" s="207"/>
      <c r="AM6" s="207"/>
      <c r="AN6" s="207"/>
      <c r="AO6" s="207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D6" s="174"/>
      <c r="BF6" s="174"/>
    </row>
    <row r="7" spans="1:65" s="172" customFormat="1" ht="15" x14ac:dyDescent="0.25">
      <c r="A7" s="166" t="s">
        <v>96</v>
      </c>
      <c r="B7" s="166"/>
      <c r="C7" s="166"/>
      <c r="D7" s="166"/>
      <c r="E7" s="166"/>
      <c r="F7" s="165"/>
      <c r="G7" s="166"/>
      <c r="H7" s="166"/>
      <c r="I7" s="166"/>
      <c r="J7" s="166"/>
      <c r="K7" s="170"/>
      <c r="L7" s="170"/>
      <c r="M7" s="166"/>
      <c r="N7" s="165"/>
      <c r="O7" s="17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76"/>
      <c r="AA7" s="165"/>
      <c r="AB7" s="177"/>
      <c r="AC7" s="165"/>
      <c r="AD7" s="165"/>
      <c r="AE7" s="165"/>
      <c r="AF7" s="165"/>
      <c r="AG7" s="175"/>
      <c r="AH7" s="175"/>
      <c r="AI7" s="165"/>
      <c r="AJ7" s="165"/>
      <c r="AK7" s="175"/>
      <c r="AL7" s="175"/>
      <c r="AM7" s="175"/>
      <c r="AN7" s="175"/>
      <c r="AO7" s="17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</row>
    <row r="8" spans="1:65" s="172" customFormat="1" ht="15" x14ac:dyDescent="0.25">
      <c r="A8" s="166" t="s">
        <v>74</v>
      </c>
      <c r="B8" s="166"/>
      <c r="C8" s="166"/>
      <c r="D8" s="166"/>
      <c r="E8" s="166"/>
      <c r="F8" s="165"/>
      <c r="G8" s="165"/>
      <c r="H8" s="165"/>
      <c r="I8" s="165"/>
      <c r="J8" s="165"/>
      <c r="K8" s="170"/>
      <c r="L8" s="170"/>
      <c r="M8" s="165"/>
      <c r="N8" s="165"/>
      <c r="O8" s="17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78"/>
      <c r="AH8" s="178"/>
      <c r="AK8" s="178"/>
      <c r="AL8" s="178"/>
      <c r="AM8" s="175"/>
      <c r="AN8" s="175"/>
      <c r="AO8" s="17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</row>
    <row r="9" spans="1:65" s="172" customFormat="1" ht="15" x14ac:dyDescent="0.25">
      <c r="B9" s="208"/>
      <c r="C9" s="208"/>
      <c r="D9" s="208"/>
      <c r="E9" s="208"/>
      <c r="F9" s="165"/>
      <c r="G9" s="208"/>
      <c r="H9" s="208"/>
      <c r="I9" s="208"/>
      <c r="J9" s="208"/>
      <c r="K9" s="211"/>
      <c r="L9" s="212"/>
      <c r="M9" s="213"/>
      <c r="N9" s="208"/>
      <c r="O9" s="209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178"/>
      <c r="AH9" s="178"/>
      <c r="AK9" s="178"/>
      <c r="AL9" s="178"/>
      <c r="AM9" s="209"/>
      <c r="AN9" s="209"/>
      <c r="AO9" s="209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</row>
    <row r="10" spans="1:65" s="172" customFormat="1" ht="15" x14ac:dyDescent="0.25">
      <c r="A10" s="214" t="s">
        <v>201</v>
      </c>
      <c r="B10" s="214"/>
      <c r="C10" s="214"/>
      <c r="D10" s="214"/>
      <c r="E10" s="214"/>
      <c r="F10" s="215"/>
      <c r="G10" s="214"/>
      <c r="H10" s="214"/>
      <c r="I10" s="214"/>
      <c r="J10" s="214"/>
      <c r="K10" s="216"/>
      <c r="L10" s="216"/>
      <c r="M10" s="214"/>
      <c r="N10" s="214"/>
      <c r="O10" s="217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7"/>
      <c r="AH10" s="217"/>
      <c r="AI10" s="214"/>
      <c r="AJ10" s="214"/>
      <c r="AK10" s="217"/>
      <c r="AL10" s="217"/>
      <c r="AM10" s="217"/>
      <c r="AN10" s="217"/>
      <c r="AO10" s="217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</row>
    <row r="11" spans="1:65" s="172" customFormat="1" ht="15" x14ac:dyDescent="0.25">
      <c r="A11" s="214" t="s">
        <v>202</v>
      </c>
      <c r="B11" s="214"/>
      <c r="C11" s="214"/>
      <c r="D11" s="214"/>
      <c r="E11" s="214"/>
      <c r="F11" s="215"/>
      <c r="G11" s="214"/>
      <c r="H11" s="214"/>
      <c r="I11" s="214"/>
      <c r="J11" s="214"/>
      <c r="K11" s="216"/>
      <c r="L11" s="216"/>
      <c r="M11" s="214"/>
      <c r="N11" s="214"/>
      <c r="O11" s="217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7"/>
      <c r="AH11" s="217"/>
      <c r="AI11" s="214"/>
      <c r="AJ11" s="214"/>
      <c r="AK11" s="217"/>
      <c r="AL11" s="217"/>
      <c r="AM11" s="217"/>
      <c r="AN11" s="217"/>
      <c r="AO11" s="217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</row>
    <row r="12" spans="1:65" s="172" customFormat="1" ht="15" x14ac:dyDescent="0.25">
      <c r="A12" s="214" t="s">
        <v>203</v>
      </c>
      <c r="B12" s="214"/>
      <c r="C12" s="214"/>
      <c r="D12" s="214"/>
      <c r="E12" s="214"/>
      <c r="F12" s="215"/>
      <c r="G12" s="214"/>
      <c r="H12" s="214"/>
      <c r="I12" s="214"/>
      <c r="J12" s="214"/>
      <c r="K12" s="216"/>
      <c r="L12" s="216"/>
      <c r="M12" s="214"/>
      <c r="N12" s="214"/>
      <c r="O12" s="217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7"/>
      <c r="AH12" s="217"/>
      <c r="AI12" s="214"/>
      <c r="AJ12" s="214"/>
      <c r="AK12" s="217"/>
      <c r="AL12" s="217"/>
      <c r="AM12" s="217"/>
      <c r="AN12" s="217"/>
      <c r="AO12" s="217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</row>
    <row r="13" spans="1:65" s="172" customFormat="1" ht="15" x14ac:dyDescent="0.25">
      <c r="A13" s="179"/>
      <c r="B13" s="218"/>
      <c r="C13" s="218"/>
      <c r="D13" s="218"/>
      <c r="E13" s="218"/>
      <c r="F13" s="215"/>
      <c r="G13" s="218"/>
      <c r="H13" s="218"/>
      <c r="I13" s="218"/>
      <c r="J13" s="218"/>
      <c r="K13" s="212"/>
      <c r="L13" s="212"/>
      <c r="M13" s="218"/>
      <c r="N13" s="218"/>
      <c r="O13" s="219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180"/>
      <c r="AH13" s="180"/>
      <c r="AI13" s="179"/>
      <c r="AJ13" s="179"/>
      <c r="AK13" s="180"/>
      <c r="AL13" s="180"/>
      <c r="AM13" s="219"/>
      <c r="AN13" s="219"/>
      <c r="AO13" s="219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</row>
    <row r="14" spans="1:65" s="172" customFormat="1" ht="15.75" thickBot="1" x14ac:dyDescent="0.3">
      <c r="A14" s="220" t="s">
        <v>71</v>
      </c>
      <c r="B14" s="221"/>
      <c r="C14" s="221"/>
      <c r="D14" s="221"/>
      <c r="E14" s="221"/>
      <c r="F14" s="222"/>
      <c r="G14" s="221"/>
      <c r="H14" s="221"/>
      <c r="I14" s="221"/>
      <c r="J14" s="221"/>
      <c r="K14" s="223"/>
      <c r="L14" s="223"/>
      <c r="M14" s="221"/>
      <c r="N14" s="221"/>
      <c r="O14" s="224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4"/>
      <c r="AH14" s="224"/>
      <c r="AI14" s="221"/>
      <c r="AJ14" s="221"/>
      <c r="AK14" s="224"/>
      <c r="AL14" s="224"/>
      <c r="AM14" s="224"/>
      <c r="AN14" s="224"/>
      <c r="AO14" s="224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</row>
    <row r="15" spans="1:65" x14ac:dyDescent="0.2">
      <c r="A15" s="183" t="s">
        <v>50</v>
      </c>
      <c r="B15" s="105" t="s">
        <v>22</v>
      </c>
      <c r="C15" s="105"/>
      <c r="D15" s="105"/>
      <c r="E15" s="105"/>
      <c r="F15" s="105"/>
      <c r="G15" s="105"/>
      <c r="H15" s="105" t="s">
        <v>117</v>
      </c>
      <c r="I15" s="105"/>
      <c r="J15" s="105"/>
      <c r="K15" s="105" t="s">
        <v>49</v>
      </c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69" t="s">
        <v>128</v>
      </c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134"/>
      <c r="AN15" s="134"/>
      <c r="AO15" s="134"/>
      <c r="AP15" s="69" t="s">
        <v>76</v>
      </c>
      <c r="AQ15" s="69"/>
      <c r="AR15" s="69"/>
      <c r="AS15" s="69"/>
      <c r="AT15" s="69"/>
      <c r="AU15" s="69"/>
      <c r="AV15" s="69" t="s">
        <v>95</v>
      </c>
      <c r="AW15" s="69"/>
      <c r="AX15" s="69"/>
      <c r="AY15" s="69"/>
      <c r="AZ15" s="69"/>
      <c r="BA15" s="69"/>
      <c r="BB15" s="69" t="s">
        <v>72</v>
      </c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70"/>
    </row>
    <row r="16" spans="1:65" x14ac:dyDescent="0.2">
      <c r="A16" s="184"/>
      <c r="B16" s="61"/>
      <c r="C16" s="61"/>
      <c r="D16" s="61"/>
      <c r="E16" s="61"/>
      <c r="F16" s="61"/>
      <c r="G16" s="61"/>
      <c r="H16" s="61" t="s">
        <v>118</v>
      </c>
      <c r="I16" s="61" t="s">
        <v>119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135"/>
      <c r="AN16" s="135"/>
      <c r="AO16" s="135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106"/>
    </row>
    <row r="17" spans="1:65" x14ac:dyDescent="0.2">
      <c r="A17" s="184"/>
      <c r="B17" s="61"/>
      <c r="C17" s="61"/>
      <c r="D17" s="61"/>
      <c r="E17" s="61"/>
      <c r="F17" s="61"/>
      <c r="G17" s="61"/>
      <c r="H17" s="61"/>
      <c r="I17" s="61" t="s">
        <v>120</v>
      </c>
      <c r="J17" s="61" t="s">
        <v>57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 t="s">
        <v>126</v>
      </c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 t="s">
        <v>127</v>
      </c>
      <c r="AJ17" s="61"/>
      <c r="AK17" s="61"/>
      <c r="AL17" s="136" t="s">
        <v>23</v>
      </c>
      <c r="AM17" s="136" t="s">
        <v>136</v>
      </c>
      <c r="AN17" s="136"/>
      <c r="AO17" s="136"/>
      <c r="AP17" s="61" t="s">
        <v>78</v>
      </c>
      <c r="AQ17" s="61" t="s">
        <v>119</v>
      </c>
      <c r="AR17" s="61"/>
      <c r="AS17" s="61" t="s">
        <v>79</v>
      </c>
      <c r="AT17" s="61" t="s">
        <v>77</v>
      </c>
      <c r="AU17" s="61" t="s">
        <v>80</v>
      </c>
      <c r="AV17" s="61" t="s">
        <v>85</v>
      </c>
      <c r="AW17" s="61" t="s">
        <v>86</v>
      </c>
      <c r="AX17" s="61" t="s">
        <v>87</v>
      </c>
      <c r="AY17" s="61" t="s">
        <v>89</v>
      </c>
      <c r="AZ17" s="61" t="s">
        <v>88</v>
      </c>
      <c r="BA17" s="61" t="s">
        <v>89</v>
      </c>
      <c r="BB17" s="61" t="s">
        <v>1</v>
      </c>
      <c r="BC17" s="61" t="s">
        <v>55</v>
      </c>
      <c r="BD17" s="89" t="s">
        <v>59</v>
      </c>
      <c r="BE17" s="89"/>
      <c r="BF17" s="89"/>
      <c r="BG17" s="89" t="s">
        <v>62</v>
      </c>
      <c r="BH17" s="89"/>
      <c r="BI17" s="61" t="s">
        <v>195</v>
      </c>
      <c r="BJ17" s="61" t="s">
        <v>196</v>
      </c>
      <c r="BK17" s="89" t="s">
        <v>65</v>
      </c>
      <c r="BL17" s="89"/>
      <c r="BM17" s="107"/>
    </row>
    <row r="18" spans="1:65" x14ac:dyDescent="0.2">
      <c r="A18" s="184"/>
      <c r="B18" s="44"/>
      <c r="C18" s="44"/>
      <c r="D18" s="44"/>
      <c r="E18" s="44"/>
      <c r="F18" s="113"/>
      <c r="G18" s="44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 t="s">
        <v>1</v>
      </c>
      <c r="Y18" s="61" t="s">
        <v>11</v>
      </c>
      <c r="Z18" s="61" t="s">
        <v>10</v>
      </c>
      <c r="AA18" s="61" t="s">
        <v>15</v>
      </c>
      <c r="AB18" s="61" t="s">
        <v>12</v>
      </c>
      <c r="AC18" s="61" t="s">
        <v>121</v>
      </c>
      <c r="AD18" s="61"/>
      <c r="AE18" s="61" t="s">
        <v>198</v>
      </c>
      <c r="AF18" s="61"/>
      <c r="AG18" s="61"/>
      <c r="AH18" s="61"/>
      <c r="AI18" s="61" t="s">
        <v>122</v>
      </c>
      <c r="AJ18" s="61"/>
      <c r="AK18" s="61"/>
      <c r="AL18" s="136"/>
      <c r="AM18" s="136"/>
      <c r="AN18" s="136"/>
      <c r="AO18" s="136"/>
      <c r="AP18" s="61"/>
      <c r="AQ18" s="61" t="s">
        <v>120</v>
      </c>
      <c r="AR18" s="61" t="s">
        <v>57</v>
      </c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90"/>
      <c r="BE18" s="90"/>
      <c r="BF18" s="90"/>
      <c r="BG18" s="90"/>
      <c r="BH18" s="90"/>
      <c r="BI18" s="61"/>
      <c r="BJ18" s="61"/>
      <c r="BK18" s="90"/>
      <c r="BL18" s="90"/>
      <c r="BM18" s="108"/>
    </row>
    <row r="19" spans="1:65" ht="38.25" x14ac:dyDescent="0.2">
      <c r="A19" s="184"/>
      <c r="B19" s="44" t="s">
        <v>6</v>
      </c>
      <c r="C19" s="44" t="s">
        <v>7</v>
      </c>
      <c r="D19" s="44" t="s">
        <v>0</v>
      </c>
      <c r="E19" s="44" t="s">
        <v>1</v>
      </c>
      <c r="F19" s="44" t="s">
        <v>2</v>
      </c>
      <c r="G19" s="44" t="s">
        <v>8</v>
      </c>
      <c r="H19" s="61"/>
      <c r="I19" s="61"/>
      <c r="J19" s="61"/>
      <c r="K19" s="91" t="s">
        <v>9</v>
      </c>
      <c r="L19" s="44" t="s">
        <v>3</v>
      </c>
      <c r="M19" s="44" t="s">
        <v>20</v>
      </c>
      <c r="N19" s="44" t="s">
        <v>10</v>
      </c>
      <c r="O19" s="130" t="s">
        <v>47</v>
      </c>
      <c r="P19" s="44" t="s">
        <v>15</v>
      </c>
      <c r="Q19" s="44" t="s">
        <v>14</v>
      </c>
      <c r="R19" s="44" t="s">
        <v>13</v>
      </c>
      <c r="S19" s="44" t="s">
        <v>4</v>
      </c>
      <c r="T19" s="44" t="s">
        <v>75</v>
      </c>
      <c r="U19" s="44" t="s">
        <v>51</v>
      </c>
      <c r="V19" s="44" t="s">
        <v>52</v>
      </c>
      <c r="W19" s="44" t="s">
        <v>5</v>
      </c>
      <c r="X19" s="61"/>
      <c r="Y19" s="61"/>
      <c r="Z19" s="61"/>
      <c r="AA19" s="61"/>
      <c r="AB19" s="61"/>
      <c r="AC19" s="44" t="s">
        <v>14</v>
      </c>
      <c r="AD19" s="44" t="s">
        <v>13</v>
      </c>
      <c r="AE19" s="44" t="s">
        <v>16</v>
      </c>
      <c r="AF19" s="44" t="s">
        <v>17</v>
      </c>
      <c r="AG19" s="122" t="s">
        <v>18</v>
      </c>
      <c r="AH19" s="122" t="s">
        <v>19</v>
      </c>
      <c r="AI19" s="185" t="s">
        <v>123</v>
      </c>
      <c r="AJ19" s="185" t="s">
        <v>124</v>
      </c>
      <c r="AK19" s="122" t="s">
        <v>125</v>
      </c>
      <c r="AL19" s="136"/>
      <c r="AM19" s="122" t="s">
        <v>175</v>
      </c>
      <c r="AN19" s="122" t="s">
        <v>176</v>
      </c>
      <c r="AO19" s="122" t="s">
        <v>21</v>
      </c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92" t="s">
        <v>56</v>
      </c>
      <c r="BE19" s="92" t="s">
        <v>57</v>
      </c>
      <c r="BF19" s="92" t="s">
        <v>58</v>
      </c>
      <c r="BG19" s="92" t="s">
        <v>60</v>
      </c>
      <c r="BH19" s="44" t="s">
        <v>61</v>
      </c>
      <c r="BI19" s="61"/>
      <c r="BJ19" s="61"/>
      <c r="BK19" s="92" t="s">
        <v>56</v>
      </c>
      <c r="BL19" s="92" t="s">
        <v>64</v>
      </c>
      <c r="BM19" s="109" t="s">
        <v>63</v>
      </c>
    </row>
    <row r="20" spans="1:65" ht="26.25" thickBot="1" x14ac:dyDescent="0.25">
      <c r="A20" s="186"/>
      <c r="B20" s="110" t="s">
        <v>24</v>
      </c>
      <c r="C20" s="110" t="s">
        <v>25</v>
      </c>
      <c r="D20" s="111" t="s">
        <v>46</v>
      </c>
      <c r="E20" s="110" t="s">
        <v>26</v>
      </c>
      <c r="F20" s="110" t="s">
        <v>27</v>
      </c>
      <c r="G20" s="110" t="s">
        <v>28</v>
      </c>
      <c r="H20" s="110" t="s">
        <v>29</v>
      </c>
      <c r="I20" s="110" t="s">
        <v>30</v>
      </c>
      <c r="J20" s="110" t="s">
        <v>31</v>
      </c>
      <c r="K20" s="111" t="s">
        <v>32</v>
      </c>
      <c r="L20" s="110" t="s">
        <v>33</v>
      </c>
      <c r="M20" s="110" t="s">
        <v>34</v>
      </c>
      <c r="N20" s="110" t="s">
        <v>35</v>
      </c>
      <c r="O20" s="131" t="s">
        <v>36</v>
      </c>
      <c r="P20" s="110" t="s">
        <v>37</v>
      </c>
      <c r="Q20" s="110" t="s">
        <v>38</v>
      </c>
      <c r="R20" s="110" t="s">
        <v>39</v>
      </c>
      <c r="S20" s="110" t="s">
        <v>129</v>
      </c>
      <c r="T20" s="110" t="s">
        <v>40</v>
      </c>
      <c r="U20" s="110" t="s">
        <v>130</v>
      </c>
      <c r="V20" s="110" t="s">
        <v>131</v>
      </c>
      <c r="W20" s="110" t="s">
        <v>41</v>
      </c>
      <c r="X20" s="110" t="s">
        <v>42</v>
      </c>
      <c r="Y20" s="110" t="s">
        <v>132</v>
      </c>
      <c r="Z20" s="110" t="s">
        <v>43</v>
      </c>
      <c r="AA20" s="110" t="s">
        <v>44</v>
      </c>
      <c r="AB20" s="110" t="s">
        <v>53</v>
      </c>
      <c r="AC20" s="110" t="s">
        <v>45</v>
      </c>
      <c r="AD20" s="110" t="s">
        <v>133</v>
      </c>
      <c r="AE20" s="187" t="s">
        <v>134</v>
      </c>
      <c r="AF20" s="110" t="s">
        <v>54</v>
      </c>
      <c r="AG20" s="123" t="s">
        <v>135</v>
      </c>
      <c r="AH20" s="123" t="s">
        <v>137</v>
      </c>
      <c r="AI20" s="188" t="s">
        <v>138</v>
      </c>
      <c r="AJ20" s="188" t="s">
        <v>139</v>
      </c>
      <c r="AK20" s="123" t="s">
        <v>140</v>
      </c>
      <c r="AL20" s="123" t="s">
        <v>141</v>
      </c>
      <c r="AM20" s="123" t="s">
        <v>66</v>
      </c>
      <c r="AN20" s="123"/>
      <c r="AO20" s="123" t="s">
        <v>142</v>
      </c>
      <c r="AP20" s="110" t="s">
        <v>67</v>
      </c>
      <c r="AQ20" s="110" t="s">
        <v>68</v>
      </c>
      <c r="AR20" s="110" t="s">
        <v>69</v>
      </c>
      <c r="AS20" s="110" t="s">
        <v>70</v>
      </c>
      <c r="AT20" s="110" t="s">
        <v>73</v>
      </c>
      <c r="AU20" s="110" t="s">
        <v>81</v>
      </c>
      <c r="AV20" s="189" t="s">
        <v>82</v>
      </c>
      <c r="AW20" s="189" t="s">
        <v>83</v>
      </c>
      <c r="AX20" s="189" t="s">
        <v>90</v>
      </c>
      <c r="AY20" s="189" t="s">
        <v>84</v>
      </c>
      <c r="AZ20" s="189" t="s">
        <v>91</v>
      </c>
      <c r="BA20" s="189" t="s">
        <v>92</v>
      </c>
      <c r="BB20" s="189" t="s">
        <v>92</v>
      </c>
      <c r="BC20" s="189" t="s">
        <v>93</v>
      </c>
      <c r="BD20" s="189" t="s">
        <v>94</v>
      </c>
      <c r="BE20" s="189" t="s">
        <v>143</v>
      </c>
      <c r="BF20" s="189" t="s">
        <v>144</v>
      </c>
      <c r="BG20" s="189" t="s">
        <v>145</v>
      </c>
      <c r="BH20" s="189" t="s">
        <v>146</v>
      </c>
      <c r="BI20" s="189" t="s">
        <v>147</v>
      </c>
      <c r="BJ20" s="189" t="s">
        <v>148</v>
      </c>
      <c r="BK20" s="189" t="s">
        <v>149</v>
      </c>
      <c r="BL20" s="189" t="s">
        <v>150</v>
      </c>
      <c r="BM20" s="190" t="s">
        <v>151</v>
      </c>
    </row>
    <row r="21" spans="1:65" x14ac:dyDescent="0.2">
      <c r="A21" s="167">
        <v>1</v>
      </c>
      <c r="B21" s="94" t="s">
        <v>103</v>
      </c>
      <c r="C21" s="94" t="s">
        <v>104</v>
      </c>
      <c r="D21" s="59" t="s">
        <v>98</v>
      </c>
      <c r="E21" s="59" t="s">
        <v>97</v>
      </c>
      <c r="F21" s="114" t="s">
        <v>105</v>
      </c>
      <c r="G21" s="94">
        <v>11486</v>
      </c>
      <c r="H21" s="20"/>
      <c r="I21" s="20"/>
      <c r="J21" s="20"/>
      <c r="K21" s="118" t="s">
        <v>106</v>
      </c>
      <c r="L21" s="118" t="s">
        <v>107</v>
      </c>
      <c r="M21" s="59" t="s">
        <v>108</v>
      </c>
      <c r="N21" s="55">
        <v>42034</v>
      </c>
      <c r="O21" s="124">
        <v>1255416.96</v>
      </c>
      <c r="P21" s="65">
        <v>11518</v>
      </c>
      <c r="Q21" s="55">
        <v>42036</v>
      </c>
      <c r="R21" s="55">
        <v>42400</v>
      </c>
      <c r="S21" s="57" t="s">
        <v>100</v>
      </c>
      <c r="T21" s="42"/>
      <c r="U21" s="42"/>
      <c r="V21" s="42"/>
      <c r="W21" s="59" t="s">
        <v>99</v>
      </c>
      <c r="X21" s="42"/>
      <c r="Y21" s="42"/>
      <c r="Z21" s="42"/>
      <c r="AA21" s="49"/>
      <c r="AB21" s="52"/>
      <c r="AC21" s="47"/>
      <c r="AD21" s="47"/>
      <c r="AE21" s="42"/>
      <c r="AF21" s="42"/>
      <c r="AG21" s="132"/>
      <c r="AH21" s="132"/>
      <c r="AI21" s="95"/>
      <c r="AJ21" s="95"/>
      <c r="AK21" s="132"/>
      <c r="AL21" s="137">
        <f>7472.72*14*12</f>
        <v>1255416.96</v>
      </c>
      <c r="AM21" s="138">
        <f>1273672.88+103200+103200+103200+103200+103200+103200+103200+103200+98900</f>
        <v>2198172.88</v>
      </c>
      <c r="AN21" s="138">
        <f>90300+84853.16</f>
        <v>175153.16</v>
      </c>
      <c r="AO21" s="139">
        <f>AM21+AN21</f>
        <v>2373326.04</v>
      </c>
      <c r="AP21" s="96"/>
      <c r="AQ21" s="96"/>
      <c r="AR21" s="96"/>
      <c r="AS21" s="97"/>
      <c r="AT21" s="98"/>
      <c r="AU21" s="99"/>
      <c r="AV21" s="100"/>
      <c r="AW21" s="100"/>
      <c r="AX21" s="101"/>
      <c r="AY21" s="102"/>
      <c r="AZ21" s="101"/>
      <c r="BA21" s="102"/>
      <c r="BB21" s="42"/>
      <c r="BC21" s="20"/>
      <c r="BD21" s="103"/>
      <c r="BE21" s="103"/>
      <c r="BF21" s="20"/>
      <c r="BG21" s="20"/>
      <c r="BH21" s="104"/>
      <c r="BI21" s="20"/>
      <c r="BJ21" s="20"/>
      <c r="BK21" s="20"/>
      <c r="BL21" s="20"/>
      <c r="BM21" s="20"/>
    </row>
    <row r="22" spans="1:65" x14ac:dyDescent="0.2">
      <c r="A22" s="168"/>
      <c r="B22" s="66"/>
      <c r="C22" s="66"/>
      <c r="D22" s="68"/>
      <c r="E22" s="68"/>
      <c r="F22" s="115"/>
      <c r="G22" s="66"/>
      <c r="H22" s="50"/>
      <c r="I22" s="50"/>
      <c r="J22" s="50"/>
      <c r="K22" s="119"/>
      <c r="L22" s="119"/>
      <c r="M22" s="68"/>
      <c r="N22" s="73"/>
      <c r="O22" s="125"/>
      <c r="P22" s="74"/>
      <c r="Q22" s="73"/>
      <c r="R22" s="73"/>
      <c r="S22" s="75"/>
      <c r="T22" s="40"/>
      <c r="U22" s="40"/>
      <c r="V22" s="40"/>
      <c r="W22" s="68"/>
      <c r="X22" s="40" t="s">
        <v>162</v>
      </c>
      <c r="Y22" s="16" t="s">
        <v>158</v>
      </c>
      <c r="Z22" s="12">
        <v>42094</v>
      </c>
      <c r="AA22" s="17">
        <v>11542</v>
      </c>
      <c r="AB22" s="16" t="s">
        <v>109</v>
      </c>
      <c r="AC22" s="12">
        <v>42036</v>
      </c>
      <c r="AD22" s="12">
        <v>42400</v>
      </c>
      <c r="AE22" s="40"/>
      <c r="AF22" s="13">
        <f>AH22/O21</f>
        <v>0.23809523809523808</v>
      </c>
      <c r="AG22" s="130"/>
      <c r="AH22" s="130">
        <v>298908.79999999999</v>
      </c>
      <c r="AI22" s="11"/>
      <c r="AJ22" s="11"/>
      <c r="AK22" s="130"/>
      <c r="AL22" s="140">
        <f>AL21-7472.72*4*10</f>
        <v>956508.15999999992</v>
      </c>
      <c r="AM22" s="141"/>
      <c r="AN22" s="141"/>
      <c r="AO22" s="142">
        <f t="shared" ref="AO22:AO48" si="0">AM22+AN22</f>
        <v>0</v>
      </c>
      <c r="AP22" s="29"/>
      <c r="AQ22" s="29"/>
      <c r="AR22" s="29"/>
      <c r="AS22" s="30"/>
      <c r="AT22" s="31"/>
      <c r="AU22" s="32"/>
      <c r="AV22" s="76"/>
      <c r="AW22" s="76"/>
      <c r="AX22" s="77"/>
      <c r="AY22" s="33"/>
      <c r="AZ22" s="77"/>
      <c r="BA22" s="33"/>
      <c r="BB22" s="40"/>
      <c r="BC22" s="50"/>
      <c r="BD22" s="34"/>
      <c r="BE22" s="34"/>
      <c r="BF22" s="50"/>
      <c r="BG22" s="50"/>
      <c r="BH22" s="78"/>
      <c r="BI22" s="50"/>
      <c r="BJ22" s="50"/>
      <c r="BK22" s="50"/>
      <c r="BL22" s="50"/>
      <c r="BM22" s="50"/>
    </row>
    <row r="23" spans="1:65" x14ac:dyDescent="0.2">
      <c r="A23" s="168"/>
      <c r="B23" s="66"/>
      <c r="C23" s="66"/>
      <c r="D23" s="68"/>
      <c r="E23" s="68"/>
      <c r="F23" s="115"/>
      <c r="G23" s="66"/>
      <c r="H23" s="50"/>
      <c r="I23" s="50"/>
      <c r="J23" s="50"/>
      <c r="K23" s="119"/>
      <c r="L23" s="119"/>
      <c r="M23" s="68"/>
      <c r="N23" s="73"/>
      <c r="O23" s="125"/>
      <c r="P23" s="74"/>
      <c r="Q23" s="73"/>
      <c r="R23" s="73"/>
      <c r="S23" s="75"/>
      <c r="T23" s="40"/>
      <c r="U23" s="40"/>
      <c r="V23" s="40"/>
      <c r="W23" s="68"/>
      <c r="X23" s="40" t="s">
        <v>162</v>
      </c>
      <c r="Y23" s="16" t="s">
        <v>164</v>
      </c>
      <c r="Z23" s="12">
        <v>42185</v>
      </c>
      <c r="AA23" s="17">
        <v>11702</v>
      </c>
      <c r="AB23" s="16" t="s">
        <v>152</v>
      </c>
      <c r="AC23" s="12">
        <v>42036</v>
      </c>
      <c r="AD23" s="12">
        <v>42400</v>
      </c>
      <c r="AE23" s="14">
        <f>AG23/AL22</f>
        <v>0.18750000000000003</v>
      </c>
      <c r="AF23" s="13"/>
      <c r="AG23" s="130">
        <v>179345.28</v>
      </c>
      <c r="AH23" s="130"/>
      <c r="AI23" s="11"/>
      <c r="AJ23" s="11"/>
      <c r="AK23" s="130"/>
      <c r="AL23" s="140">
        <f>7472.72*2*12+AL22</f>
        <v>1135853.44</v>
      </c>
      <c r="AM23" s="141"/>
      <c r="AN23" s="141"/>
      <c r="AO23" s="142">
        <f t="shared" si="0"/>
        <v>0</v>
      </c>
      <c r="AP23" s="29"/>
      <c r="AQ23" s="29"/>
      <c r="AR23" s="29"/>
      <c r="AS23" s="30"/>
      <c r="AT23" s="31"/>
      <c r="AU23" s="32"/>
      <c r="AV23" s="76"/>
      <c r="AW23" s="76"/>
      <c r="AX23" s="77"/>
      <c r="AY23" s="33"/>
      <c r="AZ23" s="77"/>
      <c r="BA23" s="33"/>
      <c r="BB23" s="40"/>
      <c r="BC23" s="50"/>
      <c r="BD23" s="34"/>
      <c r="BE23" s="34"/>
      <c r="BF23" s="50"/>
      <c r="BG23" s="50"/>
      <c r="BH23" s="78"/>
      <c r="BI23" s="50"/>
      <c r="BJ23" s="50"/>
      <c r="BK23" s="50"/>
      <c r="BL23" s="50"/>
      <c r="BM23" s="50"/>
    </row>
    <row r="24" spans="1:65" x14ac:dyDescent="0.2">
      <c r="A24" s="168"/>
      <c r="B24" s="66"/>
      <c r="C24" s="66"/>
      <c r="D24" s="68"/>
      <c r="E24" s="68"/>
      <c r="F24" s="115"/>
      <c r="G24" s="66"/>
      <c r="H24" s="50"/>
      <c r="I24" s="50"/>
      <c r="J24" s="50"/>
      <c r="K24" s="119"/>
      <c r="L24" s="119"/>
      <c r="M24" s="68"/>
      <c r="N24" s="73"/>
      <c r="O24" s="125"/>
      <c r="P24" s="74"/>
      <c r="Q24" s="73"/>
      <c r="R24" s="73"/>
      <c r="S24" s="75"/>
      <c r="T24" s="40"/>
      <c r="U24" s="40"/>
      <c r="V24" s="40"/>
      <c r="W24" s="68"/>
      <c r="X24" s="40" t="s">
        <v>162</v>
      </c>
      <c r="Y24" s="16" t="s">
        <v>165</v>
      </c>
      <c r="Z24" s="12">
        <v>42277</v>
      </c>
      <c r="AA24" s="17">
        <v>11702</v>
      </c>
      <c r="AB24" s="16" t="s">
        <v>153</v>
      </c>
      <c r="AC24" s="12">
        <v>42036</v>
      </c>
      <c r="AD24" s="12">
        <v>42400</v>
      </c>
      <c r="AE24" s="14">
        <f>AG24/AL23</f>
        <v>5.1400707119397378E-2</v>
      </c>
      <c r="AF24" s="13"/>
      <c r="AG24" s="130">
        <v>58383.67</v>
      </c>
      <c r="AH24" s="130"/>
      <c r="AI24" s="11"/>
      <c r="AJ24" s="11"/>
      <c r="AK24" s="130"/>
      <c r="AL24" s="140">
        <f>AL23+AG24</f>
        <v>1194237.1099999999</v>
      </c>
      <c r="AM24" s="141"/>
      <c r="AN24" s="141"/>
      <c r="AO24" s="142">
        <f t="shared" si="0"/>
        <v>0</v>
      </c>
      <c r="AP24" s="29"/>
      <c r="AQ24" s="29"/>
      <c r="AR24" s="29"/>
      <c r="AS24" s="30"/>
      <c r="AT24" s="31"/>
      <c r="AU24" s="32"/>
      <c r="AV24" s="76"/>
      <c r="AW24" s="76"/>
      <c r="AX24" s="77"/>
      <c r="AY24" s="33"/>
      <c r="AZ24" s="77"/>
      <c r="BA24" s="33"/>
      <c r="BB24" s="40"/>
      <c r="BC24" s="50"/>
      <c r="BD24" s="34"/>
      <c r="BE24" s="34"/>
      <c r="BF24" s="50"/>
      <c r="BG24" s="50"/>
      <c r="BH24" s="78"/>
      <c r="BI24" s="50"/>
      <c r="BJ24" s="50"/>
      <c r="BK24" s="50"/>
      <c r="BL24" s="50"/>
      <c r="BM24" s="50"/>
    </row>
    <row r="25" spans="1:65" x14ac:dyDescent="0.2">
      <c r="A25" s="168"/>
      <c r="B25" s="66"/>
      <c r="C25" s="66"/>
      <c r="D25" s="68"/>
      <c r="E25" s="68"/>
      <c r="F25" s="115"/>
      <c r="G25" s="66"/>
      <c r="H25" s="50"/>
      <c r="I25" s="50"/>
      <c r="J25" s="50"/>
      <c r="K25" s="119"/>
      <c r="L25" s="119"/>
      <c r="M25" s="68"/>
      <c r="N25" s="73"/>
      <c r="O25" s="125"/>
      <c r="P25" s="74"/>
      <c r="Q25" s="73"/>
      <c r="R25" s="73"/>
      <c r="S25" s="75"/>
      <c r="T25" s="40"/>
      <c r="U25" s="40"/>
      <c r="V25" s="40"/>
      <c r="W25" s="68"/>
      <c r="X25" s="40" t="s">
        <v>162</v>
      </c>
      <c r="Y25" s="16" t="s">
        <v>166</v>
      </c>
      <c r="Z25" s="12">
        <v>42368</v>
      </c>
      <c r="AA25" s="17">
        <v>11733</v>
      </c>
      <c r="AB25" s="16" t="s">
        <v>154</v>
      </c>
      <c r="AC25" s="12">
        <v>42401</v>
      </c>
      <c r="AD25" s="12">
        <v>42735</v>
      </c>
      <c r="AE25" s="14"/>
      <c r="AF25" s="13"/>
      <c r="AG25" s="130"/>
      <c r="AH25" s="130"/>
      <c r="AI25" s="11"/>
      <c r="AJ25" s="11"/>
      <c r="AK25" s="130"/>
      <c r="AL25" s="140">
        <f>AL24</f>
        <v>1194237.1099999999</v>
      </c>
      <c r="AM25" s="141"/>
      <c r="AN25" s="141"/>
      <c r="AO25" s="142">
        <f t="shared" si="0"/>
        <v>0</v>
      </c>
      <c r="AP25" s="29"/>
      <c r="AQ25" s="29"/>
      <c r="AR25" s="29"/>
      <c r="AS25" s="30"/>
      <c r="AT25" s="31"/>
      <c r="AU25" s="32"/>
      <c r="AV25" s="76"/>
      <c r="AW25" s="76"/>
      <c r="AX25" s="77"/>
      <c r="AY25" s="33"/>
      <c r="AZ25" s="77"/>
      <c r="BA25" s="33"/>
      <c r="BB25" s="40"/>
      <c r="BC25" s="50"/>
      <c r="BD25" s="34"/>
      <c r="BE25" s="34"/>
      <c r="BF25" s="50"/>
      <c r="BG25" s="50"/>
      <c r="BH25" s="78"/>
      <c r="BI25" s="50"/>
      <c r="BJ25" s="50"/>
      <c r="BK25" s="50"/>
      <c r="BL25" s="50"/>
      <c r="BM25" s="50"/>
    </row>
    <row r="26" spans="1:65" x14ac:dyDescent="0.2">
      <c r="A26" s="168"/>
      <c r="B26" s="66"/>
      <c r="C26" s="66"/>
      <c r="D26" s="68"/>
      <c r="E26" s="68"/>
      <c r="F26" s="115"/>
      <c r="G26" s="66"/>
      <c r="H26" s="50"/>
      <c r="I26" s="50"/>
      <c r="J26" s="50"/>
      <c r="K26" s="119"/>
      <c r="L26" s="119"/>
      <c r="M26" s="68"/>
      <c r="N26" s="73"/>
      <c r="O26" s="125"/>
      <c r="P26" s="74"/>
      <c r="Q26" s="73"/>
      <c r="R26" s="73"/>
      <c r="S26" s="75"/>
      <c r="T26" s="40"/>
      <c r="U26" s="40"/>
      <c r="V26" s="40"/>
      <c r="W26" s="68"/>
      <c r="X26" s="40" t="s">
        <v>162</v>
      </c>
      <c r="Y26" s="16" t="s">
        <v>167</v>
      </c>
      <c r="Z26" s="12">
        <v>42733</v>
      </c>
      <c r="AA26" s="17">
        <v>11996</v>
      </c>
      <c r="AB26" s="16" t="s">
        <v>154</v>
      </c>
      <c r="AC26" s="12">
        <v>42736</v>
      </c>
      <c r="AD26" s="12">
        <v>43100</v>
      </c>
      <c r="AE26" s="14"/>
      <c r="AF26" s="13"/>
      <c r="AG26" s="130"/>
      <c r="AH26" s="130"/>
      <c r="AI26" s="11"/>
      <c r="AJ26" s="11"/>
      <c r="AK26" s="130"/>
      <c r="AL26" s="140">
        <f>AL25</f>
        <v>1194237.1099999999</v>
      </c>
      <c r="AM26" s="141"/>
      <c r="AN26" s="141"/>
      <c r="AO26" s="142">
        <f t="shared" si="0"/>
        <v>0</v>
      </c>
      <c r="AP26" s="29"/>
      <c r="AQ26" s="29"/>
      <c r="AR26" s="29"/>
      <c r="AS26" s="30"/>
      <c r="AT26" s="31"/>
      <c r="AU26" s="32"/>
      <c r="AV26" s="76"/>
      <c r="AW26" s="76"/>
      <c r="AX26" s="77"/>
      <c r="AY26" s="33"/>
      <c r="AZ26" s="77"/>
      <c r="BA26" s="33"/>
      <c r="BB26" s="40"/>
      <c r="BC26" s="50"/>
      <c r="BD26" s="34"/>
      <c r="BE26" s="34"/>
      <c r="BF26" s="50"/>
      <c r="BG26" s="50"/>
      <c r="BH26" s="78"/>
      <c r="BI26" s="50"/>
      <c r="BJ26" s="50"/>
      <c r="BK26" s="50"/>
      <c r="BL26" s="50"/>
      <c r="BM26" s="50"/>
    </row>
    <row r="27" spans="1:65" ht="25.5" x14ac:dyDescent="0.2">
      <c r="A27" s="168"/>
      <c r="B27" s="66"/>
      <c r="C27" s="66"/>
      <c r="D27" s="68"/>
      <c r="E27" s="68"/>
      <c r="F27" s="115"/>
      <c r="G27" s="66"/>
      <c r="H27" s="50"/>
      <c r="I27" s="50"/>
      <c r="J27" s="50"/>
      <c r="K27" s="119"/>
      <c r="L27" s="119"/>
      <c r="M27" s="68"/>
      <c r="N27" s="73"/>
      <c r="O27" s="125"/>
      <c r="P27" s="74"/>
      <c r="Q27" s="73"/>
      <c r="R27" s="73"/>
      <c r="S27" s="75"/>
      <c r="T27" s="40"/>
      <c r="U27" s="40"/>
      <c r="V27" s="40"/>
      <c r="W27" s="68"/>
      <c r="X27" s="40" t="s">
        <v>156</v>
      </c>
      <c r="Y27" s="16" t="s">
        <v>158</v>
      </c>
      <c r="Z27" s="12">
        <v>42737</v>
      </c>
      <c r="AA27" s="17"/>
      <c r="AB27" s="40" t="s">
        <v>163</v>
      </c>
      <c r="AC27" s="12">
        <v>42736</v>
      </c>
      <c r="AD27" s="12">
        <v>43100</v>
      </c>
      <c r="AE27" s="40"/>
      <c r="AF27" s="13"/>
      <c r="AG27" s="130"/>
      <c r="AH27" s="130"/>
      <c r="AI27" s="12">
        <v>42430</v>
      </c>
      <c r="AJ27" s="14">
        <f>AK27/AL23</f>
        <v>3.3829153169620194E-2</v>
      </c>
      <c r="AK27" s="130">
        <f>266.84*12*12</f>
        <v>38424.959999999999</v>
      </c>
      <c r="AL27" s="140">
        <f>AL26+AK27</f>
        <v>1232662.0699999998</v>
      </c>
      <c r="AM27" s="141"/>
      <c r="AN27" s="141"/>
      <c r="AO27" s="142">
        <f t="shared" si="0"/>
        <v>0</v>
      </c>
      <c r="AP27" s="29"/>
      <c r="AQ27" s="29"/>
      <c r="AR27" s="29"/>
      <c r="AS27" s="30"/>
      <c r="AT27" s="31"/>
      <c r="AU27" s="32"/>
      <c r="AV27" s="76"/>
      <c r="AW27" s="76"/>
      <c r="AX27" s="77"/>
      <c r="AY27" s="33"/>
      <c r="AZ27" s="77"/>
      <c r="BA27" s="33"/>
      <c r="BB27" s="40"/>
      <c r="BC27" s="50"/>
      <c r="BD27" s="34"/>
      <c r="BE27" s="34"/>
      <c r="BF27" s="50"/>
      <c r="BG27" s="50"/>
      <c r="BH27" s="78"/>
      <c r="BI27" s="50"/>
      <c r="BJ27" s="50"/>
      <c r="BK27" s="50"/>
      <c r="BL27" s="50"/>
      <c r="BM27" s="50"/>
    </row>
    <row r="28" spans="1:65" x14ac:dyDescent="0.2">
      <c r="A28" s="168"/>
      <c r="B28" s="66"/>
      <c r="C28" s="66"/>
      <c r="D28" s="68"/>
      <c r="E28" s="68"/>
      <c r="F28" s="115"/>
      <c r="G28" s="66"/>
      <c r="H28" s="50"/>
      <c r="I28" s="50"/>
      <c r="J28" s="50"/>
      <c r="K28" s="119"/>
      <c r="L28" s="119"/>
      <c r="M28" s="68"/>
      <c r="N28" s="73"/>
      <c r="O28" s="125"/>
      <c r="P28" s="74"/>
      <c r="Q28" s="73"/>
      <c r="R28" s="73"/>
      <c r="S28" s="75"/>
      <c r="T28" s="40"/>
      <c r="U28" s="40"/>
      <c r="V28" s="40"/>
      <c r="W28" s="68"/>
      <c r="X28" s="40" t="s">
        <v>162</v>
      </c>
      <c r="Y28" s="16" t="s">
        <v>171</v>
      </c>
      <c r="Z28" s="12">
        <v>43096</v>
      </c>
      <c r="AA28" s="17">
        <v>12229</v>
      </c>
      <c r="AB28" s="16" t="s">
        <v>154</v>
      </c>
      <c r="AC28" s="12">
        <v>43101</v>
      </c>
      <c r="AD28" s="12">
        <v>43465</v>
      </c>
      <c r="AE28" s="40"/>
      <c r="AF28" s="13"/>
      <c r="AG28" s="130"/>
      <c r="AH28" s="130"/>
      <c r="AI28" s="11"/>
      <c r="AJ28" s="11"/>
      <c r="AK28" s="130"/>
      <c r="AL28" s="140">
        <f>AL27</f>
        <v>1232662.0699999998</v>
      </c>
      <c r="AM28" s="141"/>
      <c r="AN28" s="141"/>
      <c r="AO28" s="142">
        <f t="shared" si="0"/>
        <v>0</v>
      </c>
      <c r="AP28" s="29"/>
      <c r="AQ28" s="29"/>
      <c r="AR28" s="29"/>
      <c r="AS28" s="30"/>
      <c r="AT28" s="31"/>
      <c r="AU28" s="32"/>
      <c r="AV28" s="76"/>
      <c r="AW28" s="76"/>
      <c r="AX28" s="77"/>
      <c r="AY28" s="33"/>
      <c r="AZ28" s="77"/>
      <c r="BA28" s="33"/>
      <c r="BB28" s="40"/>
      <c r="BC28" s="50"/>
      <c r="BD28" s="34"/>
      <c r="BE28" s="34"/>
      <c r="BF28" s="50"/>
      <c r="BG28" s="50"/>
      <c r="BH28" s="78"/>
      <c r="BI28" s="50"/>
      <c r="BJ28" s="50"/>
      <c r="BK28" s="50"/>
      <c r="BL28" s="50"/>
      <c r="BM28" s="50"/>
    </row>
    <row r="29" spans="1:65" ht="25.5" x14ac:dyDescent="0.2">
      <c r="A29" s="168"/>
      <c r="B29" s="66"/>
      <c r="C29" s="66"/>
      <c r="D29" s="68"/>
      <c r="E29" s="68"/>
      <c r="F29" s="115"/>
      <c r="G29" s="66"/>
      <c r="H29" s="50"/>
      <c r="I29" s="50"/>
      <c r="J29" s="50"/>
      <c r="K29" s="119"/>
      <c r="L29" s="119"/>
      <c r="M29" s="68"/>
      <c r="N29" s="73"/>
      <c r="O29" s="125"/>
      <c r="P29" s="74"/>
      <c r="Q29" s="73"/>
      <c r="R29" s="73"/>
      <c r="S29" s="75"/>
      <c r="T29" s="40"/>
      <c r="U29" s="40"/>
      <c r="V29" s="40"/>
      <c r="W29" s="68"/>
      <c r="X29" s="40" t="s">
        <v>156</v>
      </c>
      <c r="Y29" s="16" t="s">
        <v>164</v>
      </c>
      <c r="Z29" s="12">
        <v>42795</v>
      </c>
      <c r="AA29" s="17"/>
      <c r="AB29" s="40" t="s">
        <v>163</v>
      </c>
      <c r="AC29" s="12">
        <v>43101</v>
      </c>
      <c r="AD29" s="12">
        <v>43465</v>
      </c>
      <c r="AE29" s="40"/>
      <c r="AF29" s="13"/>
      <c r="AG29" s="130"/>
      <c r="AH29" s="130"/>
      <c r="AI29" s="11">
        <v>42795</v>
      </c>
      <c r="AJ29" s="11"/>
      <c r="AK29" s="130">
        <f>343.16*12*12</f>
        <v>49415.040000000001</v>
      </c>
      <c r="AL29" s="143">
        <f>AL28+AK29</f>
        <v>1282077.1099999999</v>
      </c>
      <c r="AM29" s="141"/>
      <c r="AN29" s="141"/>
      <c r="AO29" s="142">
        <f t="shared" si="0"/>
        <v>0</v>
      </c>
      <c r="AP29" s="29"/>
      <c r="AQ29" s="29"/>
      <c r="AR29" s="29"/>
      <c r="AS29" s="30"/>
      <c r="AT29" s="31"/>
      <c r="AU29" s="32"/>
      <c r="AV29" s="76"/>
      <c r="AW29" s="76"/>
      <c r="AX29" s="77"/>
      <c r="AY29" s="33"/>
      <c r="AZ29" s="77"/>
      <c r="BA29" s="33"/>
      <c r="BB29" s="40"/>
      <c r="BC29" s="50"/>
      <c r="BD29" s="34"/>
      <c r="BE29" s="34"/>
      <c r="BF29" s="50"/>
      <c r="BG29" s="50"/>
      <c r="BH29" s="78"/>
      <c r="BI29" s="50"/>
      <c r="BJ29" s="50"/>
      <c r="BK29" s="50"/>
      <c r="BL29" s="50"/>
      <c r="BM29" s="50"/>
    </row>
    <row r="30" spans="1:65" x14ac:dyDescent="0.2">
      <c r="A30" s="168"/>
      <c r="B30" s="66"/>
      <c r="C30" s="66"/>
      <c r="D30" s="68"/>
      <c r="E30" s="68"/>
      <c r="F30" s="115"/>
      <c r="G30" s="66"/>
      <c r="H30" s="50"/>
      <c r="I30" s="50"/>
      <c r="J30" s="50"/>
      <c r="K30" s="119"/>
      <c r="L30" s="119"/>
      <c r="M30" s="68"/>
      <c r="N30" s="73"/>
      <c r="O30" s="125"/>
      <c r="P30" s="74"/>
      <c r="Q30" s="73"/>
      <c r="R30" s="73"/>
      <c r="S30" s="75"/>
      <c r="T30" s="40"/>
      <c r="U30" s="40"/>
      <c r="V30" s="40"/>
      <c r="W30" s="68"/>
      <c r="X30" s="38" t="s">
        <v>162</v>
      </c>
      <c r="Y30" s="38" t="s">
        <v>191</v>
      </c>
      <c r="Z30" s="39">
        <v>43465</v>
      </c>
      <c r="AA30" s="36">
        <v>12475</v>
      </c>
      <c r="AB30" s="37" t="s">
        <v>192</v>
      </c>
      <c r="AC30" s="39">
        <v>43466</v>
      </c>
      <c r="AD30" s="39">
        <v>43555</v>
      </c>
      <c r="AE30" s="40"/>
      <c r="AF30" s="13"/>
      <c r="AG30" s="130"/>
      <c r="AH30" s="130"/>
      <c r="AI30" s="11"/>
      <c r="AJ30" s="11"/>
      <c r="AK30" s="130"/>
      <c r="AL30" s="143"/>
      <c r="AM30" s="141"/>
      <c r="AN30" s="141"/>
      <c r="AO30" s="142">
        <f t="shared" si="0"/>
        <v>0</v>
      </c>
      <c r="AP30" s="29"/>
      <c r="AQ30" s="29"/>
      <c r="AR30" s="29"/>
      <c r="AS30" s="30"/>
      <c r="AT30" s="31"/>
      <c r="AU30" s="32"/>
      <c r="AV30" s="76"/>
      <c r="AW30" s="76"/>
      <c r="AX30" s="77"/>
      <c r="AY30" s="33"/>
      <c r="AZ30" s="77"/>
      <c r="BA30" s="33"/>
      <c r="BB30" s="40"/>
      <c r="BC30" s="50"/>
      <c r="BD30" s="34"/>
      <c r="BE30" s="34"/>
      <c r="BF30" s="50"/>
      <c r="BG30" s="50"/>
      <c r="BH30" s="78"/>
      <c r="BI30" s="50"/>
      <c r="BJ30" s="50"/>
      <c r="BK30" s="50"/>
      <c r="BL30" s="50"/>
      <c r="BM30" s="50"/>
    </row>
    <row r="31" spans="1:65" x14ac:dyDescent="0.2">
      <c r="A31" s="168"/>
      <c r="B31" s="66"/>
      <c r="C31" s="66"/>
      <c r="D31" s="68"/>
      <c r="E31" s="68"/>
      <c r="F31" s="115"/>
      <c r="G31" s="66"/>
      <c r="H31" s="50"/>
      <c r="I31" s="50"/>
      <c r="J31" s="50"/>
      <c r="K31" s="119"/>
      <c r="L31" s="119"/>
      <c r="M31" s="68"/>
      <c r="N31" s="73"/>
      <c r="O31" s="125"/>
      <c r="P31" s="74"/>
      <c r="Q31" s="73"/>
      <c r="R31" s="73"/>
      <c r="S31" s="75"/>
      <c r="T31" s="40"/>
      <c r="U31" s="40"/>
      <c r="V31" s="40"/>
      <c r="W31" s="68"/>
      <c r="X31" s="40"/>
      <c r="Y31" s="16"/>
      <c r="Z31" s="12"/>
      <c r="AA31" s="17"/>
      <c r="AB31" s="40"/>
      <c r="AC31" s="12"/>
      <c r="AD31" s="12"/>
      <c r="AE31" s="40"/>
      <c r="AF31" s="13"/>
      <c r="AG31" s="130"/>
      <c r="AH31" s="130"/>
      <c r="AI31" s="11"/>
      <c r="AJ31" s="11"/>
      <c r="AK31" s="130"/>
      <c r="AL31" s="143"/>
      <c r="AM31" s="141"/>
      <c r="AN31" s="141"/>
      <c r="AO31" s="142">
        <f t="shared" si="0"/>
        <v>0</v>
      </c>
      <c r="AP31" s="29"/>
      <c r="AQ31" s="29"/>
      <c r="AR31" s="29"/>
      <c r="AS31" s="30"/>
      <c r="AT31" s="31"/>
      <c r="AU31" s="32"/>
      <c r="AV31" s="76"/>
      <c r="AW31" s="76"/>
      <c r="AX31" s="77"/>
      <c r="AY31" s="33"/>
      <c r="AZ31" s="77"/>
      <c r="BA31" s="33"/>
      <c r="BB31" s="40"/>
      <c r="BC31" s="50"/>
      <c r="BD31" s="34"/>
      <c r="BE31" s="34"/>
      <c r="BF31" s="50"/>
      <c r="BG31" s="50"/>
      <c r="BH31" s="78"/>
      <c r="BI31" s="50"/>
      <c r="BJ31" s="50"/>
      <c r="BK31" s="50"/>
      <c r="BL31" s="50"/>
      <c r="BM31" s="50"/>
    </row>
    <row r="32" spans="1:65" x14ac:dyDescent="0.2">
      <c r="A32" s="168"/>
      <c r="B32" s="66"/>
      <c r="C32" s="66"/>
      <c r="D32" s="68"/>
      <c r="E32" s="68"/>
      <c r="F32" s="115"/>
      <c r="G32" s="66"/>
      <c r="H32" s="50"/>
      <c r="I32" s="50"/>
      <c r="J32" s="50"/>
      <c r="K32" s="119"/>
      <c r="L32" s="119"/>
      <c r="M32" s="68"/>
      <c r="N32" s="73"/>
      <c r="O32" s="125"/>
      <c r="P32" s="74"/>
      <c r="Q32" s="73"/>
      <c r="R32" s="73"/>
      <c r="S32" s="75"/>
      <c r="T32" s="40"/>
      <c r="U32" s="40"/>
      <c r="V32" s="40"/>
      <c r="W32" s="68"/>
      <c r="X32" s="40"/>
      <c r="Y32" s="40"/>
      <c r="Z32" s="40"/>
      <c r="AA32" s="17"/>
      <c r="AB32" s="16"/>
      <c r="AC32" s="12"/>
      <c r="AD32" s="12"/>
      <c r="AE32" s="40"/>
      <c r="AF32" s="14"/>
      <c r="AG32" s="130"/>
      <c r="AH32" s="130"/>
      <c r="AI32" s="11"/>
      <c r="AJ32" s="11"/>
      <c r="AK32" s="130"/>
      <c r="AL32" s="140"/>
      <c r="AM32" s="141"/>
      <c r="AN32" s="141"/>
      <c r="AO32" s="142">
        <f t="shared" si="0"/>
        <v>0</v>
      </c>
      <c r="AP32" s="29"/>
      <c r="AQ32" s="29"/>
      <c r="AR32" s="29"/>
      <c r="AS32" s="30"/>
      <c r="AT32" s="31"/>
      <c r="AU32" s="32"/>
      <c r="AV32" s="76"/>
      <c r="AW32" s="76"/>
      <c r="AX32" s="77"/>
      <c r="AY32" s="33"/>
      <c r="AZ32" s="77"/>
      <c r="BA32" s="33"/>
      <c r="BB32" s="40"/>
      <c r="BC32" s="50"/>
      <c r="BD32" s="34"/>
      <c r="BE32" s="34"/>
      <c r="BF32" s="50"/>
      <c r="BG32" s="50"/>
      <c r="BH32" s="78"/>
      <c r="BI32" s="50"/>
      <c r="BJ32" s="50"/>
      <c r="BK32" s="50"/>
      <c r="BL32" s="50"/>
      <c r="BM32" s="50"/>
    </row>
    <row r="33" spans="1:65" x14ac:dyDescent="0.2">
      <c r="A33" s="168">
        <v>2</v>
      </c>
      <c r="B33" s="79" t="s">
        <v>178</v>
      </c>
      <c r="C33" s="62" t="s">
        <v>179</v>
      </c>
      <c r="D33" s="62" t="s">
        <v>180</v>
      </c>
      <c r="E33" s="80" t="s">
        <v>97</v>
      </c>
      <c r="F33" s="116" t="s">
        <v>181</v>
      </c>
      <c r="G33" s="79">
        <v>12323</v>
      </c>
      <c r="H33" s="81" t="s">
        <v>182</v>
      </c>
      <c r="I33" s="82">
        <v>43269</v>
      </c>
      <c r="J33" s="82">
        <v>43634</v>
      </c>
      <c r="K33" s="120" t="s">
        <v>183</v>
      </c>
      <c r="L33" s="120" t="s">
        <v>172</v>
      </c>
      <c r="M33" s="62" t="s">
        <v>173</v>
      </c>
      <c r="N33" s="63">
        <v>43312</v>
      </c>
      <c r="O33" s="126">
        <v>745600</v>
      </c>
      <c r="P33" s="83">
        <v>12361</v>
      </c>
      <c r="Q33" s="84">
        <v>43313</v>
      </c>
      <c r="R33" s="84">
        <v>43465</v>
      </c>
      <c r="S33" s="85" t="s">
        <v>100</v>
      </c>
      <c r="T33" s="38"/>
      <c r="U33" s="86"/>
      <c r="V33" s="38"/>
      <c r="W33" s="79" t="s">
        <v>99</v>
      </c>
      <c r="X33" s="40"/>
      <c r="Y33" s="16"/>
      <c r="Z33" s="12"/>
      <c r="AA33" s="17"/>
      <c r="AB33" s="16"/>
      <c r="AC33" s="12"/>
      <c r="AD33" s="12"/>
      <c r="AE33" s="40"/>
      <c r="AF33" s="14"/>
      <c r="AG33" s="130"/>
      <c r="AH33" s="130"/>
      <c r="AI33" s="11"/>
      <c r="AJ33" s="11"/>
      <c r="AK33" s="130"/>
      <c r="AL33" s="140"/>
      <c r="AM33" s="142"/>
      <c r="AN33" s="142">
        <f>104384+104384</f>
        <v>208768</v>
      </c>
      <c r="AO33" s="142">
        <f t="shared" si="0"/>
        <v>208768</v>
      </c>
      <c r="AP33" s="29"/>
      <c r="AQ33" s="29"/>
      <c r="AR33" s="29"/>
      <c r="AS33" s="30"/>
      <c r="AT33" s="31"/>
      <c r="AU33" s="32"/>
      <c r="AV33" s="40"/>
      <c r="AW33" s="40"/>
      <c r="AX33" s="87"/>
      <c r="AY33" s="12"/>
      <c r="AZ33" s="87"/>
      <c r="BA33" s="12"/>
      <c r="BB33" s="40"/>
      <c r="BC33" s="50"/>
      <c r="BD33" s="34"/>
      <c r="BE33" s="34"/>
      <c r="BF33" s="50"/>
      <c r="BG33" s="50"/>
      <c r="BH33" s="78"/>
      <c r="BI33" s="50"/>
      <c r="BJ33" s="50"/>
      <c r="BK33" s="50"/>
      <c r="BL33" s="50"/>
      <c r="BM33" s="50"/>
    </row>
    <row r="34" spans="1:65" ht="25.5" x14ac:dyDescent="0.2">
      <c r="A34" s="168"/>
      <c r="B34" s="79"/>
      <c r="C34" s="62"/>
      <c r="D34" s="62"/>
      <c r="E34" s="80"/>
      <c r="F34" s="116"/>
      <c r="G34" s="79"/>
      <c r="H34" s="81"/>
      <c r="I34" s="82"/>
      <c r="J34" s="82"/>
      <c r="K34" s="120"/>
      <c r="L34" s="120"/>
      <c r="M34" s="62"/>
      <c r="N34" s="63"/>
      <c r="O34" s="126"/>
      <c r="P34" s="83"/>
      <c r="Q34" s="84"/>
      <c r="R34" s="84"/>
      <c r="S34" s="85"/>
      <c r="T34" s="38"/>
      <c r="U34" s="86"/>
      <c r="V34" s="38"/>
      <c r="W34" s="79"/>
      <c r="X34" s="37" t="s">
        <v>170</v>
      </c>
      <c r="Y34" s="37" t="s">
        <v>158</v>
      </c>
      <c r="Z34" s="39">
        <v>43465</v>
      </c>
      <c r="AA34" s="36">
        <v>12474</v>
      </c>
      <c r="AB34" s="38" t="s">
        <v>194</v>
      </c>
      <c r="AC34" s="39">
        <v>43466</v>
      </c>
      <c r="AD34" s="39">
        <v>43556</v>
      </c>
      <c r="AE34" s="40"/>
      <c r="AF34" s="14"/>
      <c r="AG34" s="130"/>
      <c r="AH34" s="130"/>
      <c r="AI34" s="11"/>
      <c r="AJ34" s="11"/>
      <c r="AK34" s="130"/>
      <c r="AL34" s="140"/>
      <c r="AM34" s="142"/>
      <c r="AN34" s="142"/>
      <c r="AO34" s="142">
        <f t="shared" si="0"/>
        <v>0</v>
      </c>
      <c r="AP34" s="29"/>
      <c r="AQ34" s="29"/>
      <c r="AR34" s="29"/>
      <c r="AS34" s="30"/>
      <c r="AT34" s="31"/>
      <c r="AU34" s="32"/>
      <c r="AV34" s="40"/>
      <c r="AW34" s="40"/>
      <c r="AX34" s="87"/>
      <c r="AY34" s="12"/>
      <c r="AZ34" s="87"/>
      <c r="BA34" s="12"/>
      <c r="BB34" s="40"/>
      <c r="BC34" s="50"/>
      <c r="BD34" s="34"/>
      <c r="BE34" s="34"/>
      <c r="BF34" s="50"/>
      <c r="BG34" s="50"/>
      <c r="BH34" s="78"/>
      <c r="BI34" s="50"/>
      <c r="BJ34" s="50"/>
      <c r="BK34" s="50"/>
      <c r="BL34" s="50"/>
      <c r="BM34" s="50"/>
    </row>
    <row r="35" spans="1:65" x14ac:dyDescent="0.2">
      <c r="A35" s="168"/>
      <c r="B35" s="79"/>
      <c r="C35" s="62"/>
      <c r="D35" s="62"/>
      <c r="E35" s="80"/>
      <c r="F35" s="116"/>
      <c r="G35" s="79"/>
      <c r="H35" s="81"/>
      <c r="I35" s="82"/>
      <c r="J35" s="82"/>
      <c r="K35" s="120"/>
      <c r="L35" s="120"/>
      <c r="M35" s="62"/>
      <c r="N35" s="63"/>
      <c r="O35" s="126"/>
      <c r="P35" s="83"/>
      <c r="Q35" s="84"/>
      <c r="R35" s="84"/>
      <c r="S35" s="85"/>
      <c r="T35" s="38"/>
      <c r="U35" s="86"/>
      <c r="V35" s="38"/>
      <c r="W35" s="79"/>
      <c r="X35" s="40"/>
      <c r="Y35" s="16"/>
      <c r="Z35" s="12"/>
      <c r="AA35" s="17"/>
      <c r="AB35" s="16"/>
      <c r="AC35" s="12"/>
      <c r="AD35" s="12"/>
      <c r="AE35" s="40"/>
      <c r="AF35" s="14"/>
      <c r="AG35" s="130"/>
      <c r="AH35" s="130"/>
      <c r="AI35" s="11"/>
      <c r="AJ35" s="11"/>
      <c r="AK35" s="130"/>
      <c r="AL35" s="140"/>
      <c r="AM35" s="142"/>
      <c r="AN35" s="142"/>
      <c r="AO35" s="142">
        <f t="shared" si="0"/>
        <v>0</v>
      </c>
      <c r="AP35" s="29"/>
      <c r="AQ35" s="29"/>
      <c r="AR35" s="29"/>
      <c r="AS35" s="30"/>
      <c r="AT35" s="31"/>
      <c r="AU35" s="32"/>
      <c r="AV35" s="40"/>
      <c r="AW35" s="40"/>
      <c r="AX35" s="87"/>
      <c r="AY35" s="12"/>
      <c r="AZ35" s="87"/>
      <c r="BA35" s="12"/>
      <c r="BB35" s="40"/>
      <c r="BC35" s="50"/>
      <c r="BD35" s="34"/>
      <c r="BE35" s="34"/>
      <c r="BF35" s="50"/>
      <c r="BG35" s="50"/>
      <c r="BH35" s="78"/>
      <c r="BI35" s="50"/>
      <c r="BJ35" s="50"/>
      <c r="BK35" s="50"/>
      <c r="BL35" s="50"/>
      <c r="BM35" s="50"/>
    </row>
    <row r="36" spans="1:65" x14ac:dyDescent="0.2">
      <c r="A36" s="168">
        <v>3</v>
      </c>
      <c r="B36" s="79" t="s">
        <v>184</v>
      </c>
      <c r="C36" s="62"/>
      <c r="D36" s="62" t="s">
        <v>116</v>
      </c>
      <c r="E36" s="62" t="s">
        <v>97</v>
      </c>
      <c r="F36" s="116" t="s">
        <v>185</v>
      </c>
      <c r="G36" s="36"/>
      <c r="H36" s="36"/>
      <c r="I36" s="36"/>
      <c r="J36" s="36"/>
      <c r="K36" s="120" t="s">
        <v>186</v>
      </c>
      <c r="L36" s="120" t="s">
        <v>187</v>
      </c>
      <c r="M36" s="62" t="s">
        <v>169</v>
      </c>
      <c r="N36" s="63">
        <v>43467</v>
      </c>
      <c r="O36" s="126">
        <v>783547.11</v>
      </c>
      <c r="P36" s="88">
        <v>12487</v>
      </c>
      <c r="Q36" s="82">
        <v>43467</v>
      </c>
      <c r="R36" s="82">
        <v>43556</v>
      </c>
      <c r="S36" s="79">
        <v>4</v>
      </c>
      <c r="T36" s="62"/>
      <c r="U36" s="62"/>
      <c r="V36" s="62"/>
      <c r="W36" s="79" t="s">
        <v>99</v>
      </c>
      <c r="X36" s="40"/>
      <c r="Y36" s="16"/>
      <c r="Z36" s="12"/>
      <c r="AA36" s="17"/>
      <c r="AB36" s="16"/>
      <c r="AC36" s="12"/>
      <c r="AD36" s="12"/>
      <c r="AE36" s="40"/>
      <c r="AF36" s="14"/>
      <c r="AG36" s="130"/>
      <c r="AH36" s="130"/>
      <c r="AI36" s="11"/>
      <c r="AJ36" s="11"/>
      <c r="AK36" s="130"/>
      <c r="AL36" s="140"/>
      <c r="AM36" s="142"/>
      <c r="AN36" s="142">
        <f>199123.19+223934.39</f>
        <v>423057.58</v>
      </c>
      <c r="AO36" s="142">
        <f t="shared" si="0"/>
        <v>423057.58</v>
      </c>
      <c r="AP36" s="29"/>
      <c r="AQ36" s="29"/>
      <c r="AR36" s="29"/>
      <c r="AS36" s="30"/>
      <c r="AT36" s="31"/>
      <c r="AU36" s="32"/>
      <c r="AV36" s="40"/>
      <c r="AW36" s="40"/>
      <c r="AX36" s="87"/>
      <c r="AY36" s="12"/>
      <c r="AZ36" s="87"/>
      <c r="BA36" s="12"/>
      <c r="BB36" s="40"/>
      <c r="BC36" s="50"/>
      <c r="BD36" s="34"/>
      <c r="BE36" s="34"/>
      <c r="BF36" s="50"/>
      <c r="BG36" s="50"/>
      <c r="BH36" s="78"/>
      <c r="BI36" s="50"/>
      <c r="BJ36" s="50"/>
      <c r="BK36" s="50"/>
      <c r="BL36" s="50"/>
      <c r="BM36" s="50"/>
    </row>
    <row r="37" spans="1:65" x14ac:dyDescent="0.2">
      <c r="A37" s="168"/>
      <c r="B37" s="79"/>
      <c r="C37" s="62"/>
      <c r="D37" s="62"/>
      <c r="E37" s="62"/>
      <c r="F37" s="116"/>
      <c r="G37" s="36"/>
      <c r="H37" s="36"/>
      <c r="I37" s="36"/>
      <c r="J37" s="36"/>
      <c r="K37" s="120"/>
      <c r="L37" s="120"/>
      <c r="M37" s="62"/>
      <c r="N37" s="63"/>
      <c r="O37" s="126"/>
      <c r="P37" s="88"/>
      <c r="Q37" s="82"/>
      <c r="R37" s="82"/>
      <c r="S37" s="79"/>
      <c r="T37" s="62"/>
      <c r="U37" s="62"/>
      <c r="V37" s="62"/>
      <c r="W37" s="79"/>
      <c r="X37" s="40"/>
      <c r="Y37" s="16"/>
      <c r="Z37" s="12"/>
      <c r="AA37" s="17"/>
      <c r="AB37" s="16"/>
      <c r="AC37" s="12"/>
      <c r="AD37" s="12"/>
      <c r="AE37" s="40"/>
      <c r="AF37" s="14"/>
      <c r="AG37" s="130"/>
      <c r="AH37" s="130"/>
      <c r="AI37" s="11"/>
      <c r="AJ37" s="11"/>
      <c r="AK37" s="130"/>
      <c r="AL37" s="140"/>
      <c r="AM37" s="142"/>
      <c r="AN37" s="142"/>
      <c r="AO37" s="142">
        <f t="shared" si="0"/>
        <v>0</v>
      </c>
      <c r="AP37" s="29"/>
      <c r="AQ37" s="29"/>
      <c r="AR37" s="29"/>
      <c r="AS37" s="30"/>
      <c r="AT37" s="31"/>
      <c r="AU37" s="32"/>
      <c r="AV37" s="40"/>
      <c r="AW37" s="40"/>
      <c r="AX37" s="87"/>
      <c r="AY37" s="12"/>
      <c r="AZ37" s="87"/>
      <c r="BA37" s="12"/>
      <c r="BB37" s="40"/>
      <c r="BC37" s="50"/>
      <c r="BD37" s="34"/>
      <c r="BE37" s="34"/>
      <c r="BF37" s="50"/>
      <c r="BG37" s="50"/>
      <c r="BH37" s="78"/>
      <c r="BI37" s="50"/>
      <c r="BJ37" s="50"/>
      <c r="BK37" s="50"/>
      <c r="BL37" s="50"/>
      <c r="BM37" s="50"/>
    </row>
    <row r="38" spans="1:65" x14ac:dyDescent="0.2">
      <c r="A38" s="168">
        <v>4</v>
      </c>
      <c r="B38" s="79" t="s">
        <v>184</v>
      </c>
      <c r="C38" s="38"/>
      <c r="D38" s="62" t="s">
        <v>116</v>
      </c>
      <c r="E38" s="62" t="s">
        <v>97</v>
      </c>
      <c r="F38" s="116" t="s">
        <v>185</v>
      </c>
      <c r="G38" s="36"/>
      <c r="H38" s="36"/>
      <c r="I38" s="36"/>
      <c r="J38" s="36"/>
      <c r="K38" s="120" t="s">
        <v>188</v>
      </c>
      <c r="L38" s="120" t="s">
        <v>115</v>
      </c>
      <c r="M38" s="62" t="s">
        <v>102</v>
      </c>
      <c r="N38" s="63">
        <v>43467</v>
      </c>
      <c r="O38" s="126">
        <v>978213</v>
      </c>
      <c r="P38" s="88">
        <v>12487</v>
      </c>
      <c r="Q38" s="82">
        <v>43467</v>
      </c>
      <c r="R38" s="82">
        <v>43556</v>
      </c>
      <c r="S38" s="79">
        <v>4</v>
      </c>
      <c r="T38" s="62"/>
      <c r="U38" s="62"/>
      <c r="V38" s="62"/>
      <c r="W38" s="79" t="s">
        <v>99</v>
      </c>
      <c r="X38" s="40"/>
      <c r="Y38" s="16"/>
      <c r="Z38" s="12"/>
      <c r="AA38" s="17"/>
      <c r="AB38" s="16"/>
      <c r="AC38" s="12"/>
      <c r="AD38" s="12"/>
      <c r="AE38" s="40"/>
      <c r="AF38" s="14"/>
      <c r="AG38" s="130"/>
      <c r="AH38" s="130"/>
      <c r="AI38" s="11"/>
      <c r="AJ38" s="11"/>
      <c r="AK38" s="130"/>
      <c r="AL38" s="140"/>
      <c r="AM38" s="142"/>
      <c r="AN38" s="142">
        <f>195647+293727.15</f>
        <v>489374.15</v>
      </c>
      <c r="AO38" s="142">
        <f t="shared" si="0"/>
        <v>489374.15</v>
      </c>
      <c r="AP38" s="29"/>
      <c r="AQ38" s="29"/>
      <c r="AR38" s="29"/>
      <c r="AS38" s="30"/>
      <c r="AT38" s="31"/>
      <c r="AU38" s="32"/>
      <c r="AV38" s="40"/>
      <c r="AW38" s="40"/>
      <c r="AX38" s="87"/>
      <c r="AY38" s="12"/>
      <c r="AZ38" s="87"/>
      <c r="BA38" s="12"/>
      <c r="BB38" s="40"/>
      <c r="BC38" s="50"/>
      <c r="BD38" s="34"/>
      <c r="BE38" s="34"/>
      <c r="BF38" s="50"/>
      <c r="BG38" s="50"/>
      <c r="BH38" s="78"/>
      <c r="BI38" s="50"/>
      <c r="BJ38" s="50"/>
      <c r="BK38" s="50"/>
      <c r="BL38" s="50"/>
      <c r="BM38" s="50"/>
    </row>
    <row r="39" spans="1:65" x14ac:dyDescent="0.2">
      <c r="A39" s="168"/>
      <c r="B39" s="79"/>
      <c r="C39" s="38"/>
      <c r="D39" s="62"/>
      <c r="E39" s="62"/>
      <c r="F39" s="116"/>
      <c r="G39" s="36"/>
      <c r="H39" s="36"/>
      <c r="I39" s="36"/>
      <c r="J39" s="36"/>
      <c r="K39" s="120"/>
      <c r="L39" s="120"/>
      <c r="M39" s="62"/>
      <c r="N39" s="63"/>
      <c r="O39" s="126"/>
      <c r="P39" s="88"/>
      <c r="Q39" s="82"/>
      <c r="R39" s="82"/>
      <c r="S39" s="79"/>
      <c r="T39" s="62"/>
      <c r="U39" s="62"/>
      <c r="V39" s="62"/>
      <c r="W39" s="79"/>
      <c r="X39" s="40"/>
      <c r="Y39" s="16"/>
      <c r="Z39" s="12"/>
      <c r="AA39" s="17"/>
      <c r="AB39" s="16"/>
      <c r="AC39" s="12"/>
      <c r="AD39" s="12"/>
      <c r="AE39" s="40"/>
      <c r="AF39" s="14"/>
      <c r="AG39" s="130"/>
      <c r="AH39" s="130"/>
      <c r="AI39" s="11"/>
      <c r="AJ39" s="11"/>
      <c r="AK39" s="130"/>
      <c r="AL39" s="140"/>
      <c r="AM39" s="142"/>
      <c r="AN39" s="142"/>
      <c r="AO39" s="142">
        <f t="shared" si="0"/>
        <v>0</v>
      </c>
      <c r="AP39" s="29"/>
      <c r="AQ39" s="29"/>
      <c r="AR39" s="29"/>
      <c r="AS39" s="30"/>
      <c r="AT39" s="31"/>
      <c r="AU39" s="32"/>
      <c r="AV39" s="40"/>
      <c r="AW39" s="40"/>
      <c r="AX39" s="87"/>
      <c r="AY39" s="12"/>
      <c r="AZ39" s="87"/>
      <c r="BA39" s="12"/>
      <c r="BB39" s="40"/>
      <c r="BC39" s="50"/>
      <c r="BD39" s="34"/>
      <c r="BE39" s="34"/>
      <c r="BF39" s="50"/>
      <c r="BG39" s="50"/>
      <c r="BH39" s="78"/>
      <c r="BI39" s="50"/>
      <c r="BJ39" s="50"/>
      <c r="BK39" s="50"/>
      <c r="BL39" s="50"/>
      <c r="BM39" s="50"/>
    </row>
    <row r="40" spans="1:65" x14ac:dyDescent="0.2">
      <c r="A40" s="168">
        <v>5</v>
      </c>
      <c r="B40" s="66" t="s">
        <v>110</v>
      </c>
      <c r="C40" s="68" t="s">
        <v>111</v>
      </c>
      <c r="D40" s="68" t="s">
        <v>112</v>
      </c>
      <c r="E40" s="68" t="s">
        <v>97</v>
      </c>
      <c r="F40" s="115" t="s">
        <v>113</v>
      </c>
      <c r="G40" s="66">
        <v>11578</v>
      </c>
      <c r="H40" s="50"/>
      <c r="I40" s="50"/>
      <c r="J40" s="50"/>
      <c r="K40" s="119" t="s">
        <v>114</v>
      </c>
      <c r="L40" s="119" t="s">
        <v>115</v>
      </c>
      <c r="M40" s="68" t="s">
        <v>102</v>
      </c>
      <c r="N40" s="73">
        <v>42178</v>
      </c>
      <c r="O40" s="127">
        <v>2873784</v>
      </c>
      <c r="P40" s="74">
        <v>11591</v>
      </c>
      <c r="Q40" s="73">
        <v>42186</v>
      </c>
      <c r="R40" s="73">
        <v>42369</v>
      </c>
      <c r="S40" s="75" t="s">
        <v>100</v>
      </c>
      <c r="T40" s="72"/>
      <c r="U40" s="40"/>
      <c r="V40" s="40"/>
      <c r="W40" s="68" t="s">
        <v>99</v>
      </c>
      <c r="X40" s="38"/>
      <c r="Y40" s="38"/>
      <c r="Z40" s="38"/>
      <c r="AA40" s="36"/>
      <c r="AB40" s="38"/>
      <c r="AC40" s="38"/>
      <c r="AD40" s="38"/>
      <c r="AE40" s="19"/>
      <c r="AF40" s="38"/>
      <c r="AG40" s="133"/>
      <c r="AH40" s="133"/>
      <c r="AI40" s="35"/>
      <c r="AJ40" s="35"/>
      <c r="AK40" s="133"/>
      <c r="AL40" s="144">
        <f>O40</f>
        <v>2873784</v>
      </c>
      <c r="AM40" s="141">
        <f>8615273.19+447435+439200+440115+455670+455670+3019.5+455670+461160+461160+461160+466650</f>
        <v>13162182.689999999</v>
      </c>
      <c r="AN40" s="141">
        <f>466650+469395</f>
        <v>936045</v>
      </c>
      <c r="AO40" s="142">
        <f t="shared" si="0"/>
        <v>14098227.689999999</v>
      </c>
      <c r="AP40" s="29"/>
      <c r="AQ40" s="29"/>
      <c r="AR40" s="29"/>
      <c r="AS40" s="30"/>
      <c r="AT40" s="31"/>
      <c r="AU40" s="32"/>
      <c r="AV40" s="40"/>
      <c r="AW40" s="17"/>
      <c r="AX40" s="12"/>
      <c r="AY40" s="17"/>
      <c r="AZ40" s="12"/>
      <c r="BA40" s="33"/>
      <c r="BB40" s="40"/>
      <c r="BC40" s="50"/>
      <c r="BD40" s="34"/>
      <c r="BE40" s="34"/>
      <c r="BF40" s="50"/>
      <c r="BG40" s="50"/>
      <c r="BH40" s="78"/>
      <c r="BI40" s="50"/>
      <c r="BJ40" s="50"/>
      <c r="BK40" s="50"/>
      <c r="BL40" s="50"/>
      <c r="BM40" s="50"/>
    </row>
    <row r="41" spans="1:65" x14ac:dyDescent="0.2">
      <c r="A41" s="168"/>
      <c r="B41" s="66"/>
      <c r="C41" s="68"/>
      <c r="D41" s="68"/>
      <c r="E41" s="68"/>
      <c r="F41" s="115"/>
      <c r="G41" s="66"/>
      <c r="H41" s="50"/>
      <c r="I41" s="50"/>
      <c r="J41" s="50"/>
      <c r="K41" s="119"/>
      <c r="L41" s="119"/>
      <c r="M41" s="68"/>
      <c r="N41" s="73"/>
      <c r="O41" s="127"/>
      <c r="P41" s="74"/>
      <c r="Q41" s="73"/>
      <c r="R41" s="73"/>
      <c r="S41" s="75"/>
      <c r="T41" s="72"/>
      <c r="U41" s="40"/>
      <c r="V41" s="40"/>
      <c r="W41" s="68"/>
      <c r="X41" s="37" t="s">
        <v>155</v>
      </c>
      <c r="Y41" s="38" t="s">
        <v>157</v>
      </c>
      <c r="Z41" s="39">
        <v>42368</v>
      </c>
      <c r="AA41" s="36">
        <v>11731</v>
      </c>
      <c r="AB41" s="38" t="s">
        <v>193</v>
      </c>
      <c r="AC41" s="39">
        <v>42370</v>
      </c>
      <c r="AD41" s="39">
        <v>42735</v>
      </c>
      <c r="AE41" s="19"/>
      <c r="AF41" s="38"/>
      <c r="AG41" s="133"/>
      <c r="AH41" s="133"/>
      <c r="AI41" s="35"/>
      <c r="AJ41" s="35"/>
      <c r="AK41" s="133"/>
      <c r="AL41" s="144"/>
      <c r="AM41" s="141"/>
      <c r="AN41" s="141"/>
      <c r="AO41" s="142">
        <f t="shared" si="0"/>
        <v>0</v>
      </c>
      <c r="AP41" s="29"/>
      <c r="AQ41" s="29"/>
      <c r="AR41" s="29"/>
      <c r="AS41" s="30"/>
      <c r="AT41" s="31"/>
      <c r="AU41" s="32"/>
      <c r="AV41" s="40"/>
      <c r="AW41" s="17"/>
      <c r="AX41" s="12"/>
      <c r="AY41" s="17"/>
      <c r="AZ41" s="12"/>
      <c r="BA41" s="33"/>
      <c r="BB41" s="40"/>
      <c r="BC41" s="50"/>
      <c r="BD41" s="34"/>
      <c r="BE41" s="34"/>
      <c r="BF41" s="50"/>
      <c r="BG41" s="50"/>
      <c r="BH41" s="78"/>
      <c r="BI41" s="50"/>
      <c r="BJ41" s="50"/>
      <c r="BK41" s="50"/>
      <c r="BL41" s="50"/>
      <c r="BM41" s="50"/>
    </row>
    <row r="42" spans="1:65" x14ac:dyDescent="0.2">
      <c r="A42" s="168"/>
      <c r="B42" s="66"/>
      <c r="C42" s="68"/>
      <c r="D42" s="68"/>
      <c r="E42" s="68"/>
      <c r="F42" s="115"/>
      <c r="G42" s="66"/>
      <c r="H42" s="50"/>
      <c r="I42" s="50"/>
      <c r="J42" s="50"/>
      <c r="K42" s="119"/>
      <c r="L42" s="119"/>
      <c r="M42" s="68"/>
      <c r="N42" s="73"/>
      <c r="O42" s="127"/>
      <c r="P42" s="74"/>
      <c r="Q42" s="73"/>
      <c r="R42" s="73"/>
      <c r="S42" s="75"/>
      <c r="T42" s="72"/>
      <c r="U42" s="40"/>
      <c r="V42" s="40"/>
      <c r="W42" s="68"/>
      <c r="X42" s="38" t="s">
        <v>168</v>
      </c>
      <c r="Y42" s="38" t="s">
        <v>159</v>
      </c>
      <c r="Z42" s="39">
        <v>42733</v>
      </c>
      <c r="AA42" s="36">
        <v>11996</v>
      </c>
      <c r="AB42" s="38" t="s">
        <v>193</v>
      </c>
      <c r="AC42" s="39">
        <v>42736</v>
      </c>
      <c r="AD42" s="39">
        <v>43100</v>
      </c>
      <c r="AE42" s="19"/>
      <c r="AF42" s="38"/>
      <c r="AG42" s="133"/>
      <c r="AH42" s="133"/>
      <c r="AI42" s="35"/>
      <c r="AJ42" s="35"/>
      <c r="AK42" s="133"/>
      <c r="AL42" s="144">
        <f>2873784*2</f>
        <v>5747568</v>
      </c>
      <c r="AM42" s="141"/>
      <c r="AN42" s="141"/>
      <c r="AO42" s="142">
        <f t="shared" si="0"/>
        <v>0</v>
      </c>
      <c r="AP42" s="29"/>
      <c r="AQ42" s="29"/>
      <c r="AR42" s="29"/>
      <c r="AS42" s="30"/>
      <c r="AT42" s="31"/>
      <c r="AU42" s="32"/>
      <c r="AV42" s="40"/>
      <c r="AW42" s="17"/>
      <c r="AX42" s="12"/>
      <c r="AY42" s="17"/>
      <c r="AZ42" s="12"/>
      <c r="BA42" s="33"/>
      <c r="BB42" s="40"/>
      <c r="BC42" s="50"/>
      <c r="BD42" s="34"/>
      <c r="BE42" s="34"/>
      <c r="BF42" s="50"/>
      <c r="BG42" s="50"/>
      <c r="BH42" s="78"/>
      <c r="BI42" s="50"/>
      <c r="BJ42" s="50"/>
      <c r="BK42" s="50"/>
      <c r="BL42" s="50"/>
      <c r="BM42" s="50"/>
    </row>
    <row r="43" spans="1:65" ht="25.5" x14ac:dyDescent="0.2">
      <c r="A43" s="168"/>
      <c r="B43" s="66"/>
      <c r="C43" s="68"/>
      <c r="D43" s="68"/>
      <c r="E43" s="68"/>
      <c r="F43" s="115"/>
      <c r="G43" s="66"/>
      <c r="H43" s="50"/>
      <c r="I43" s="50"/>
      <c r="J43" s="50"/>
      <c r="K43" s="119"/>
      <c r="L43" s="119"/>
      <c r="M43" s="68"/>
      <c r="N43" s="73"/>
      <c r="O43" s="127"/>
      <c r="P43" s="74"/>
      <c r="Q43" s="73"/>
      <c r="R43" s="73"/>
      <c r="S43" s="75"/>
      <c r="T43" s="72"/>
      <c r="U43" s="40"/>
      <c r="V43" s="40"/>
      <c r="W43" s="68"/>
      <c r="X43" s="38" t="s">
        <v>156</v>
      </c>
      <c r="Y43" s="38" t="s">
        <v>157</v>
      </c>
      <c r="Z43" s="39">
        <v>42737</v>
      </c>
      <c r="AA43" s="36"/>
      <c r="AB43" s="38" t="s">
        <v>163</v>
      </c>
      <c r="AC43" s="39">
        <v>42736</v>
      </c>
      <c r="AD43" s="39">
        <v>43100</v>
      </c>
      <c r="AE43" s="19"/>
      <c r="AF43" s="38"/>
      <c r="AG43" s="133"/>
      <c r="AH43" s="133"/>
      <c r="AI43" s="35"/>
      <c r="AJ43" s="19">
        <f>AK43/AL42</f>
        <v>6.8255651781762308E-2</v>
      </c>
      <c r="AK43" s="133">
        <v>392304</v>
      </c>
      <c r="AL43" s="144">
        <f>AL42+AK43</f>
        <v>6139872</v>
      </c>
      <c r="AM43" s="141"/>
      <c r="AN43" s="141"/>
      <c r="AO43" s="142">
        <f t="shared" si="0"/>
        <v>0</v>
      </c>
      <c r="AP43" s="29"/>
      <c r="AQ43" s="29"/>
      <c r="AR43" s="29"/>
      <c r="AS43" s="30"/>
      <c r="AT43" s="31"/>
      <c r="AU43" s="32"/>
      <c r="AV43" s="40"/>
      <c r="AW43" s="17"/>
      <c r="AX43" s="12"/>
      <c r="AY43" s="17"/>
      <c r="AZ43" s="12"/>
      <c r="BA43" s="33"/>
      <c r="BB43" s="40"/>
      <c r="BC43" s="50"/>
      <c r="BD43" s="34"/>
      <c r="BE43" s="34"/>
      <c r="BF43" s="50"/>
      <c r="BG43" s="50"/>
      <c r="BH43" s="78"/>
      <c r="BI43" s="50"/>
      <c r="BJ43" s="50"/>
      <c r="BK43" s="50"/>
      <c r="BL43" s="50"/>
      <c r="BM43" s="50"/>
    </row>
    <row r="44" spans="1:65" x14ac:dyDescent="0.2">
      <c r="A44" s="168"/>
      <c r="B44" s="66"/>
      <c r="C44" s="68"/>
      <c r="D44" s="68"/>
      <c r="E44" s="68"/>
      <c r="F44" s="115"/>
      <c r="G44" s="66"/>
      <c r="H44" s="50"/>
      <c r="I44" s="50"/>
      <c r="J44" s="50"/>
      <c r="K44" s="119"/>
      <c r="L44" s="119"/>
      <c r="M44" s="68"/>
      <c r="N44" s="73"/>
      <c r="O44" s="127"/>
      <c r="P44" s="74"/>
      <c r="Q44" s="73"/>
      <c r="R44" s="73"/>
      <c r="S44" s="75"/>
      <c r="T44" s="72"/>
      <c r="U44" s="40"/>
      <c r="V44" s="40"/>
      <c r="W44" s="68"/>
      <c r="X44" s="38" t="s">
        <v>168</v>
      </c>
      <c r="Y44" s="38" t="s">
        <v>160</v>
      </c>
      <c r="Z44" s="39">
        <v>42789</v>
      </c>
      <c r="AA44" s="36">
        <v>12126</v>
      </c>
      <c r="AB44" s="38" t="s">
        <v>174</v>
      </c>
      <c r="AC44" s="39">
        <v>42795</v>
      </c>
      <c r="AD44" s="39">
        <v>43100</v>
      </c>
      <c r="AE44" s="19">
        <f>AG44/AL43</f>
        <v>8.3333333333333329E-2</v>
      </c>
      <c r="AF44" s="38"/>
      <c r="AG44" s="133">
        <v>511656</v>
      </c>
      <c r="AH44" s="133"/>
      <c r="AI44" s="35"/>
      <c r="AJ44" s="35"/>
      <c r="AK44" s="133"/>
      <c r="AL44" s="144">
        <f>AL43+AG44</f>
        <v>6651528</v>
      </c>
      <c r="AM44" s="141"/>
      <c r="AN44" s="141"/>
      <c r="AO44" s="142">
        <f t="shared" si="0"/>
        <v>0</v>
      </c>
      <c r="AP44" s="29"/>
      <c r="AQ44" s="29"/>
      <c r="AR44" s="29"/>
      <c r="AS44" s="30"/>
      <c r="AT44" s="31"/>
      <c r="AU44" s="32"/>
      <c r="AV44" s="40"/>
      <c r="AW44" s="17"/>
      <c r="AX44" s="12"/>
      <c r="AY44" s="17"/>
      <c r="AZ44" s="12"/>
      <c r="BA44" s="33"/>
      <c r="BB44" s="40"/>
      <c r="BC44" s="50"/>
      <c r="BD44" s="34"/>
      <c r="BE44" s="34"/>
      <c r="BF44" s="50"/>
      <c r="BG44" s="50"/>
      <c r="BH44" s="78"/>
      <c r="BI44" s="50"/>
      <c r="BJ44" s="50"/>
      <c r="BK44" s="50"/>
      <c r="BL44" s="50"/>
      <c r="BM44" s="50"/>
    </row>
    <row r="45" spans="1:65" x14ac:dyDescent="0.2">
      <c r="A45" s="168"/>
      <c r="B45" s="66"/>
      <c r="C45" s="68"/>
      <c r="D45" s="68"/>
      <c r="E45" s="68"/>
      <c r="F45" s="115"/>
      <c r="G45" s="66"/>
      <c r="H45" s="50"/>
      <c r="I45" s="50"/>
      <c r="J45" s="50"/>
      <c r="K45" s="119"/>
      <c r="L45" s="119"/>
      <c r="M45" s="68"/>
      <c r="N45" s="73"/>
      <c r="O45" s="127"/>
      <c r="P45" s="74"/>
      <c r="Q45" s="73"/>
      <c r="R45" s="73"/>
      <c r="S45" s="75"/>
      <c r="T45" s="72"/>
      <c r="U45" s="40"/>
      <c r="V45" s="40"/>
      <c r="W45" s="68"/>
      <c r="X45" s="38" t="s">
        <v>168</v>
      </c>
      <c r="Y45" s="38" t="s">
        <v>161</v>
      </c>
      <c r="Z45" s="39">
        <v>43096</v>
      </c>
      <c r="AA45" s="36">
        <v>12224</v>
      </c>
      <c r="AB45" s="38" t="s">
        <v>193</v>
      </c>
      <c r="AC45" s="39">
        <v>43101</v>
      </c>
      <c r="AD45" s="39">
        <v>43465</v>
      </c>
      <c r="AE45" s="19"/>
      <c r="AF45" s="38"/>
      <c r="AG45" s="133"/>
      <c r="AH45" s="133"/>
      <c r="AI45" s="35"/>
      <c r="AJ45" s="35"/>
      <c r="AK45" s="133"/>
      <c r="AL45" s="144">
        <f>562824.6*12</f>
        <v>6753895.1999999993</v>
      </c>
      <c r="AM45" s="141"/>
      <c r="AN45" s="141"/>
      <c r="AO45" s="142">
        <f t="shared" si="0"/>
        <v>0</v>
      </c>
      <c r="AP45" s="29"/>
      <c r="AQ45" s="29"/>
      <c r="AR45" s="29"/>
      <c r="AS45" s="30"/>
      <c r="AT45" s="31"/>
      <c r="AU45" s="32"/>
      <c r="AV45" s="40"/>
      <c r="AW45" s="17"/>
      <c r="AX45" s="12"/>
      <c r="AY45" s="17"/>
      <c r="AZ45" s="12"/>
      <c r="BA45" s="33"/>
      <c r="BB45" s="40"/>
      <c r="BC45" s="50"/>
      <c r="BD45" s="34"/>
      <c r="BE45" s="34"/>
      <c r="BF45" s="50"/>
      <c r="BG45" s="50"/>
      <c r="BH45" s="78"/>
      <c r="BI45" s="50"/>
      <c r="BJ45" s="50"/>
      <c r="BK45" s="50"/>
      <c r="BL45" s="50"/>
      <c r="BM45" s="50"/>
    </row>
    <row r="46" spans="1:65" ht="25.5" x14ac:dyDescent="0.2">
      <c r="A46" s="168"/>
      <c r="B46" s="66"/>
      <c r="C46" s="68"/>
      <c r="D46" s="68"/>
      <c r="E46" s="68"/>
      <c r="F46" s="115"/>
      <c r="G46" s="66"/>
      <c r="H46" s="50"/>
      <c r="I46" s="50"/>
      <c r="J46" s="50"/>
      <c r="K46" s="119"/>
      <c r="L46" s="119"/>
      <c r="M46" s="68"/>
      <c r="N46" s="73"/>
      <c r="O46" s="127"/>
      <c r="P46" s="74"/>
      <c r="Q46" s="73"/>
      <c r="R46" s="73"/>
      <c r="S46" s="75"/>
      <c r="T46" s="72"/>
      <c r="U46" s="40"/>
      <c r="V46" s="40"/>
      <c r="W46" s="68"/>
      <c r="X46" s="38" t="s">
        <v>156</v>
      </c>
      <c r="Y46" s="38" t="s">
        <v>159</v>
      </c>
      <c r="Z46" s="39">
        <v>43102</v>
      </c>
      <c r="AA46" s="36"/>
      <c r="AB46" s="38" t="s">
        <v>163</v>
      </c>
      <c r="AC46" s="39">
        <v>43466</v>
      </c>
      <c r="AD46" s="39">
        <v>43555</v>
      </c>
      <c r="AE46" s="19">
        <f>AG46/AL45*100%</f>
        <v>7.2986148793069819E-2</v>
      </c>
      <c r="AF46" s="38"/>
      <c r="AG46" s="133">
        <v>492940.79999999999</v>
      </c>
      <c r="AH46" s="133"/>
      <c r="AI46" s="35"/>
      <c r="AJ46" s="35"/>
      <c r="AK46" s="133"/>
      <c r="AL46" s="145">
        <f>AL45+AG46</f>
        <v>7246835.9999999991</v>
      </c>
      <c r="AM46" s="141"/>
      <c r="AN46" s="141"/>
      <c r="AO46" s="142">
        <f t="shared" si="0"/>
        <v>0</v>
      </c>
      <c r="AP46" s="29"/>
      <c r="AQ46" s="29"/>
      <c r="AR46" s="29"/>
      <c r="AS46" s="30"/>
      <c r="AT46" s="31"/>
      <c r="AU46" s="32"/>
      <c r="AV46" s="40"/>
      <c r="AW46" s="17"/>
      <c r="AX46" s="12"/>
      <c r="AY46" s="17"/>
      <c r="AZ46" s="12"/>
      <c r="BA46" s="33"/>
      <c r="BB46" s="40"/>
      <c r="BC46" s="50"/>
      <c r="BD46" s="34"/>
      <c r="BE46" s="34"/>
      <c r="BF46" s="50"/>
      <c r="BG46" s="50"/>
      <c r="BH46" s="78"/>
      <c r="BI46" s="50"/>
      <c r="BJ46" s="50"/>
      <c r="BK46" s="50"/>
      <c r="BL46" s="50"/>
      <c r="BM46" s="50"/>
    </row>
    <row r="47" spans="1:65" x14ac:dyDescent="0.2">
      <c r="A47" s="168"/>
      <c r="B47" s="66"/>
      <c r="C47" s="68"/>
      <c r="D47" s="68"/>
      <c r="E47" s="68"/>
      <c r="F47" s="115"/>
      <c r="G47" s="66"/>
      <c r="H47" s="50"/>
      <c r="I47" s="50"/>
      <c r="J47" s="50"/>
      <c r="K47" s="119"/>
      <c r="L47" s="119"/>
      <c r="M47" s="68"/>
      <c r="N47" s="73"/>
      <c r="O47" s="127"/>
      <c r="P47" s="74"/>
      <c r="Q47" s="73"/>
      <c r="R47" s="73"/>
      <c r="S47" s="75"/>
      <c r="T47" s="72"/>
      <c r="U47" s="40"/>
      <c r="V47" s="40"/>
      <c r="W47" s="68"/>
      <c r="X47" s="38" t="s">
        <v>170</v>
      </c>
      <c r="Y47" s="38" t="s">
        <v>189</v>
      </c>
      <c r="Z47" s="39">
        <v>43465</v>
      </c>
      <c r="AA47" s="36">
        <v>12471</v>
      </c>
      <c r="AB47" s="38" t="s">
        <v>190</v>
      </c>
      <c r="AC47" s="39">
        <v>43466</v>
      </c>
      <c r="AD47" s="39">
        <v>43555</v>
      </c>
      <c r="AE47" s="14"/>
      <c r="AF47" s="40"/>
      <c r="AG47" s="130"/>
      <c r="AH47" s="130"/>
      <c r="AI47" s="11"/>
      <c r="AJ47" s="14"/>
      <c r="AK47" s="130"/>
      <c r="AL47" s="143"/>
      <c r="AM47" s="141"/>
      <c r="AN47" s="141"/>
      <c r="AO47" s="142">
        <f t="shared" si="0"/>
        <v>0</v>
      </c>
      <c r="AP47" s="29"/>
      <c r="AQ47" s="29"/>
      <c r="AR47" s="29"/>
      <c r="AS47" s="30"/>
      <c r="AT47" s="31"/>
      <c r="AU47" s="32"/>
      <c r="AV47" s="40"/>
      <c r="AW47" s="17"/>
      <c r="AX47" s="12"/>
      <c r="AY47" s="17"/>
      <c r="AZ47" s="12"/>
      <c r="BA47" s="33"/>
      <c r="BB47" s="40"/>
      <c r="BC47" s="50"/>
      <c r="BD47" s="34"/>
      <c r="BE47" s="34"/>
      <c r="BF47" s="50"/>
      <c r="BG47" s="50"/>
      <c r="BH47" s="78"/>
      <c r="BI47" s="50"/>
      <c r="BJ47" s="50"/>
      <c r="BK47" s="50"/>
      <c r="BL47" s="50"/>
      <c r="BM47" s="50"/>
    </row>
    <row r="48" spans="1:65" ht="13.5" thickBot="1" x14ac:dyDescent="0.25">
      <c r="A48" s="169"/>
      <c r="B48" s="67"/>
      <c r="C48" s="58"/>
      <c r="D48" s="58"/>
      <c r="E48" s="58"/>
      <c r="F48" s="191"/>
      <c r="G48" s="67"/>
      <c r="H48" s="43"/>
      <c r="I48" s="43"/>
      <c r="J48" s="43"/>
      <c r="K48" s="192"/>
      <c r="L48" s="192"/>
      <c r="M48" s="58"/>
      <c r="N48" s="54"/>
      <c r="O48" s="146"/>
      <c r="P48" s="64"/>
      <c r="Q48" s="54"/>
      <c r="R48" s="54"/>
      <c r="S48" s="56"/>
      <c r="T48" s="41"/>
      <c r="U48" s="41"/>
      <c r="V48" s="41"/>
      <c r="W48" s="58"/>
      <c r="X48" s="41"/>
      <c r="Y48" s="41"/>
      <c r="Z48" s="46"/>
      <c r="AA48" s="48"/>
      <c r="AB48" s="51"/>
      <c r="AC48" s="46"/>
      <c r="AD48" s="46"/>
      <c r="AE48" s="41"/>
      <c r="AF48" s="15"/>
      <c r="AG48" s="147"/>
      <c r="AH48" s="147"/>
      <c r="AI48" s="18"/>
      <c r="AJ48" s="18"/>
      <c r="AK48" s="147"/>
      <c r="AL48" s="148"/>
      <c r="AM48" s="149"/>
      <c r="AN48" s="149"/>
      <c r="AO48" s="148">
        <f t="shared" si="0"/>
        <v>0</v>
      </c>
      <c r="AP48" s="21"/>
      <c r="AQ48" s="21"/>
      <c r="AR48" s="21"/>
      <c r="AS48" s="22"/>
      <c r="AT48" s="23"/>
      <c r="AU48" s="24"/>
      <c r="AV48" s="25"/>
      <c r="AW48" s="25"/>
      <c r="AX48" s="26"/>
      <c r="AY48" s="27"/>
      <c r="AZ48" s="26"/>
      <c r="BA48" s="27"/>
      <c r="BB48" s="41"/>
      <c r="BC48" s="43"/>
      <c r="BD48" s="28"/>
      <c r="BE48" s="28"/>
      <c r="BF48" s="43"/>
      <c r="BG48" s="43"/>
      <c r="BH48" s="150"/>
      <c r="BI48" s="43"/>
      <c r="BJ48" s="43"/>
      <c r="BK48" s="43"/>
      <c r="BL48" s="43"/>
      <c r="BM48" s="43"/>
    </row>
    <row r="49" spans="1:71" s="195" customFormat="1" ht="13.5" thickBot="1" x14ac:dyDescent="0.25">
      <c r="A49" s="151" t="s">
        <v>197</v>
      </c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4">
        <f>SUM(O21:O48)</f>
        <v>6636561.0700000003</v>
      </c>
      <c r="P49" s="153"/>
      <c r="Q49" s="153"/>
      <c r="R49" s="153"/>
      <c r="S49" s="153"/>
      <c r="T49" s="153"/>
      <c r="U49" s="153"/>
      <c r="V49" s="153"/>
      <c r="W49" s="153"/>
      <c r="X49" s="153"/>
      <c r="Y49" s="193"/>
      <c r="Z49" s="153"/>
      <c r="AA49" s="153"/>
      <c r="AB49" s="153"/>
      <c r="AC49" s="153"/>
      <c r="AD49" s="153"/>
      <c r="AE49" s="153"/>
      <c r="AF49" s="153"/>
      <c r="AG49" s="154">
        <f>SUM(AG21:AG48)</f>
        <v>1242325.75</v>
      </c>
      <c r="AH49" s="154">
        <f>SUM(AH21:AH48)</f>
        <v>298908.79999999999</v>
      </c>
      <c r="AI49" s="153"/>
      <c r="AJ49" s="153"/>
      <c r="AK49" s="154">
        <f>SUM(AK21:AK48)</f>
        <v>480144</v>
      </c>
      <c r="AL49" s="154">
        <f>SUM(AL21:AL48)</f>
        <v>46091374.340000004</v>
      </c>
      <c r="AM49" s="154">
        <f>SUM(AM21:AM48)</f>
        <v>15360355.57</v>
      </c>
      <c r="AN49" s="154">
        <f>SUM(AN21:AN48)</f>
        <v>2232397.89</v>
      </c>
      <c r="AO49" s="154">
        <f>SUM(AO21:AO48)</f>
        <v>17592753.460000001</v>
      </c>
      <c r="AP49" s="153"/>
      <c r="AQ49" s="153"/>
      <c r="AR49" s="153"/>
      <c r="AS49" s="153"/>
      <c r="AT49" s="153"/>
      <c r="AU49" s="153"/>
      <c r="AV49" s="155"/>
      <c r="AW49" s="155"/>
      <c r="AX49" s="155"/>
      <c r="AY49" s="155"/>
      <c r="AZ49" s="155"/>
      <c r="BA49" s="155"/>
      <c r="BB49" s="156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8"/>
      <c r="BN49" s="194"/>
      <c r="BO49" s="194"/>
      <c r="BP49" s="194"/>
      <c r="BQ49" s="194"/>
      <c r="BR49" s="194"/>
      <c r="BS49" s="194"/>
    </row>
    <row r="50" spans="1:71" x14ac:dyDescent="0.2">
      <c r="A50" s="3"/>
      <c r="B50" s="3"/>
      <c r="C50" s="3"/>
      <c r="D50" s="3"/>
      <c r="E50" s="3"/>
      <c r="F50" s="117"/>
      <c r="G50" s="3"/>
      <c r="H50" s="3"/>
      <c r="I50" s="3"/>
      <c r="J50" s="3"/>
      <c r="K50" s="117"/>
      <c r="L50" s="117"/>
      <c r="M50" s="3"/>
      <c r="N50" s="3"/>
      <c r="O50" s="121"/>
      <c r="P50" s="4"/>
      <c r="Q50" s="4"/>
      <c r="R50" s="4"/>
      <c r="S50" s="4"/>
      <c r="T50" s="4"/>
      <c r="U50" s="4"/>
      <c r="V50" s="4"/>
      <c r="W50" s="4"/>
      <c r="X50" s="4"/>
      <c r="Y50" s="196"/>
      <c r="Z50" s="4"/>
      <c r="AA50" s="4"/>
      <c r="AB50" s="4"/>
      <c r="AC50" s="4"/>
      <c r="AD50" s="4"/>
      <c r="AE50" s="4"/>
      <c r="AF50" s="4"/>
      <c r="AG50" s="128"/>
      <c r="AH50" s="128"/>
      <c r="AI50" s="5"/>
      <c r="AJ50" s="5"/>
      <c r="AK50" s="128"/>
      <c r="AL50" s="128"/>
      <c r="AM50" s="128"/>
      <c r="AN50" s="128"/>
      <c r="AO50" s="197"/>
      <c r="AP50" s="5"/>
      <c r="AQ50" s="5"/>
      <c r="AR50" s="5"/>
      <c r="AS50" s="5"/>
      <c r="AT50" s="5"/>
      <c r="AU50" s="5"/>
      <c r="AV50" s="6"/>
      <c r="AW50" s="6"/>
      <c r="AX50" s="7"/>
      <c r="AY50" s="8"/>
      <c r="AZ50" s="7"/>
      <c r="BA50" s="8"/>
      <c r="BB50" s="9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98"/>
      <c r="BO50" s="198"/>
      <c r="BP50" s="198"/>
      <c r="BQ50" s="198"/>
      <c r="BR50" s="198"/>
      <c r="BS50" s="198"/>
    </row>
    <row r="51" spans="1:71" s="2" customFormat="1" x14ac:dyDescent="0.2">
      <c r="A51" s="164"/>
      <c r="B51" s="164"/>
      <c r="C51" s="164"/>
      <c r="D51" s="164"/>
      <c r="E51" s="164"/>
      <c r="F51" s="164"/>
      <c r="G51" s="159"/>
      <c r="H51" s="159"/>
      <c r="I51" s="159"/>
      <c r="J51" s="159"/>
      <c r="K51" s="160"/>
      <c r="L51" s="160"/>
      <c r="M51" s="159"/>
      <c r="N51" s="159"/>
      <c r="O51" s="161"/>
      <c r="P51" s="93"/>
      <c r="Q51" s="93"/>
      <c r="R51" s="93"/>
      <c r="S51" s="93"/>
      <c r="T51" s="93"/>
      <c r="U51" s="93"/>
      <c r="V51" s="93"/>
      <c r="W51" s="93"/>
      <c r="X51" s="93"/>
      <c r="Y51" s="164"/>
      <c r="Z51" s="93"/>
      <c r="AA51" s="93"/>
      <c r="AB51" s="93"/>
      <c r="AG51" s="129"/>
      <c r="AH51" s="129"/>
      <c r="AK51" s="129"/>
      <c r="AL51" s="129"/>
      <c r="AM51" s="129"/>
      <c r="AN51" s="129"/>
      <c r="AO51" s="129"/>
      <c r="AX51" s="162"/>
      <c r="AY51" s="163"/>
      <c r="AZ51" s="162"/>
      <c r="BA51" s="163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99"/>
      <c r="BO51" s="199"/>
      <c r="BP51" s="199"/>
      <c r="BQ51" s="199"/>
      <c r="BR51" s="199"/>
      <c r="BS51" s="199"/>
    </row>
    <row r="52" spans="1:71" x14ac:dyDescent="0.2">
      <c r="A52" s="71" t="s">
        <v>199</v>
      </c>
      <c r="B52" s="71"/>
      <c r="C52" s="71"/>
      <c r="D52" s="71"/>
      <c r="E52" s="71"/>
      <c r="F52" s="71"/>
      <c r="AE52" s="200"/>
    </row>
    <row r="53" spans="1:71" x14ac:dyDescent="0.2">
      <c r="A53" s="45"/>
      <c r="B53" s="45"/>
      <c r="C53" s="45"/>
      <c r="D53" s="45"/>
      <c r="E53" s="45"/>
      <c r="AE53" s="200"/>
    </row>
    <row r="54" spans="1:71" x14ac:dyDescent="0.2">
      <c r="A54" s="2" t="s">
        <v>200</v>
      </c>
      <c r="B54" s="2"/>
      <c r="C54" s="2"/>
      <c r="D54" s="2"/>
      <c r="AB54" s="200"/>
    </row>
    <row r="55" spans="1:71" x14ac:dyDescent="0.2">
      <c r="AC55" s="4"/>
      <c r="AD55" s="4"/>
      <c r="AE55" s="4"/>
      <c r="AF55" s="4"/>
      <c r="AG55" s="128"/>
      <c r="AH55" s="128"/>
      <c r="AI55" s="5"/>
      <c r="AJ55" s="5"/>
      <c r="AK55" s="128"/>
      <c r="AL55" s="128"/>
      <c r="AM55" s="128"/>
      <c r="AN55" s="128"/>
      <c r="AO55" s="128"/>
      <c r="AP55" s="5"/>
      <c r="AQ55" s="5"/>
      <c r="AR55" s="5"/>
      <c r="AS55" s="5"/>
      <c r="AT55" s="5"/>
      <c r="AU55" s="5"/>
      <c r="AV55" s="6"/>
      <c r="AW55" s="6"/>
    </row>
    <row r="56" spans="1:71" x14ac:dyDescent="0.2">
      <c r="B56" s="1"/>
    </row>
    <row r="57" spans="1:71" x14ac:dyDescent="0.2">
      <c r="B57" s="201"/>
      <c r="C57" s="202"/>
      <c r="D57" s="202"/>
      <c r="E57" s="202"/>
      <c r="F57" s="202"/>
      <c r="G57" s="202"/>
      <c r="H57" s="203"/>
      <c r="I57" s="203"/>
      <c r="J57" s="203"/>
    </row>
    <row r="58" spans="1:71" x14ac:dyDescent="0.2">
      <c r="B58" s="1"/>
      <c r="C58" s="71"/>
      <c r="D58" s="71"/>
      <c r="E58" s="71"/>
      <c r="F58" s="71"/>
      <c r="G58" s="71"/>
      <c r="H58" s="45"/>
      <c r="I58" s="45"/>
      <c r="J58" s="45"/>
    </row>
  </sheetData>
  <mergeCells count="138">
    <mergeCell ref="O36:O37"/>
    <mergeCell ref="A52:F52"/>
    <mergeCell ref="S38:S39"/>
    <mergeCell ref="P36:P37"/>
    <mergeCell ref="Q36:Q37"/>
    <mergeCell ref="R36:R37"/>
    <mergeCell ref="T36:T37"/>
    <mergeCell ref="U36:U37"/>
    <mergeCell ref="V36:V37"/>
    <mergeCell ref="B38:B39"/>
    <mergeCell ref="D38:D39"/>
    <mergeCell ref="E38:E39"/>
    <mergeCell ref="F38:F39"/>
    <mergeCell ref="K38:K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Q33:Q35"/>
    <mergeCell ref="R33:R35"/>
    <mergeCell ref="W33:W35"/>
    <mergeCell ref="S33:S35"/>
    <mergeCell ref="S36:S37"/>
    <mergeCell ref="W36:W37"/>
    <mergeCell ref="AZ17:AZ19"/>
    <mergeCell ref="AX17:AX19"/>
    <mergeCell ref="X18:X19"/>
    <mergeCell ref="G21:G32"/>
    <mergeCell ref="K21:K32"/>
    <mergeCell ref="R21:R32"/>
    <mergeCell ref="S21:S32"/>
    <mergeCell ref="I16:J16"/>
    <mergeCell ref="I17:I19"/>
    <mergeCell ref="J17:J19"/>
    <mergeCell ref="K15:W18"/>
    <mergeCell ref="H15:J15"/>
    <mergeCell ref="H16:H19"/>
    <mergeCell ref="AW17:AW19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AM17:AO18"/>
    <mergeCell ref="BJ17:BJ19"/>
    <mergeCell ref="BK17:BM17"/>
    <mergeCell ref="BB17:BB19"/>
    <mergeCell ref="BC17:BC19"/>
    <mergeCell ref="AY17:AY19"/>
    <mergeCell ref="BA17:BA19"/>
    <mergeCell ref="AP17:AP19"/>
    <mergeCell ref="AS17:AS19"/>
    <mergeCell ref="AT17:AT19"/>
    <mergeCell ref="AU17:AU19"/>
    <mergeCell ref="AV17:AV19"/>
    <mergeCell ref="A49:N49"/>
    <mergeCell ref="L21:L32"/>
    <mergeCell ref="M21:M32"/>
    <mergeCell ref="N21:N32"/>
    <mergeCell ref="O21:O32"/>
    <mergeCell ref="P21:P32"/>
    <mergeCell ref="Q21:Q32"/>
    <mergeCell ref="A40:A48"/>
    <mergeCell ref="N40:N48"/>
    <mergeCell ref="P40:P48"/>
    <mergeCell ref="Q40:Q48"/>
    <mergeCell ref="K40:K48"/>
    <mergeCell ref="L40:L48"/>
    <mergeCell ref="M40:M48"/>
    <mergeCell ref="A21:A32"/>
    <mergeCell ref="B21:B32"/>
    <mergeCell ref="C21:C32"/>
    <mergeCell ref="D21:D32"/>
    <mergeCell ref="E21:E32"/>
    <mergeCell ref="F21:F32"/>
    <mergeCell ref="B33:B35"/>
    <mergeCell ref="C33:C35"/>
    <mergeCell ref="E40:E48"/>
    <mergeCell ref="C58:G58"/>
    <mergeCell ref="C57:G57"/>
    <mergeCell ref="F40:F48"/>
    <mergeCell ref="G40:G48"/>
    <mergeCell ref="R40:R48"/>
    <mergeCell ref="S40:S48"/>
    <mergeCell ref="W40:W48"/>
    <mergeCell ref="B40:B48"/>
    <mergeCell ref="C40:C48"/>
    <mergeCell ref="D40:D48"/>
    <mergeCell ref="X15:AL16"/>
    <mergeCell ref="AL17:AL19"/>
    <mergeCell ref="AI17:AK17"/>
    <mergeCell ref="AB18:AB19"/>
    <mergeCell ref="AA18:AA19"/>
    <mergeCell ref="Z18:Z19"/>
    <mergeCell ref="Y18:Y19"/>
    <mergeCell ref="W21:W32"/>
    <mergeCell ref="B36:B37"/>
    <mergeCell ref="D36:D37"/>
    <mergeCell ref="E36:E37"/>
    <mergeCell ref="F36:F37"/>
    <mergeCell ref="K36:K37"/>
    <mergeCell ref="L36:L37"/>
    <mergeCell ref="M36:M37"/>
    <mergeCell ref="N36:N37"/>
    <mergeCell ref="A33:A35"/>
    <mergeCell ref="A36:A37"/>
    <mergeCell ref="C36:C37"/>
    <mergeCell ref="A38:A39"/>
    <mergeCell ref="AQ17:AR17"/>
    <mergeCell ref="AQ18:AQ19"/>
    <mergeCell ref="AR18:AR19"/>
    <mergeCell ref="AC18:AD18"/>
    <mergeCell ref="AE18:AH18"/>
    <mergeCell ref="AI18:AK18"/>
    <mergeCell ref="X17:AH17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O33:O35"/>
    <mergeCell ref="P33:P35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1" manualBreakCount="1">
    <brk id="42" min="1" max="69" man="1"/>
  </rowBreaks>
  <colBreaks count="4" manualBreakCount="4">
    <brk id="10" max="54" man="1"/>
    <brk id="38" max="54" man="1"/>
    <brk id="47" max="54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AGO 2019</vt:lpstr>
      <vt:lpstr>'FUNDEB LICITAÇÕES AGO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2019-09-25T22:39:23Z</dcterms:modified>
</cp:coreProperties>
</file>