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20730" windowHeight="11760" tabRatio="733"/>
  </bookViews>
  <sheets>
    <sheet name="FMS LICITAÇÕES DEZ 2019" sheetId="67" r:id="rId1"/>
    <sheet name="FMS OBRAS DEZ 2019" sheetId="68" r:id="rId2"/>
  </sheets>
  <definedNames>
    <definedName name="_xlnm._FilterDatabase" localSheetId="0" hidden="1">'FMS LICITAÇÕES DEZ 2019'!$A$19:$BM$19</definedName>
  </definedNames>
  <calcPr calcId="145621"/>
</workbook>
</file>

<file path=xl/calcChain.xml><?xml version="1.0" encoding="utf-8"?>
<calcChain xmlns="http://schemas.openxmlformats.org/spreadsheetml/2006/main">
  <c r="F25" i="68" l="1"/>
  <c r="G25" i="68"/>
  <c r="H25" i="68"/>
  <c r="I25" i="68"/>
  <c r="AO729" i="67" l="1"/>
  <c r="AN729" i="67"/>
  <c r="AM729" i="67"/>
  <c r="AL729" i="67"/>
  <c r="AH729" i="67"/>
  <c r="AG729" i="67"/>
  <c r="O729" i="67"/>
  <c r="AL248" i="67" l="1"/>
  <c r="AL315" i="67" l="1"/>
  <c r="AL91" i="67"/>
  <c r="AL711" i="67"/>
  <c r="AL720" i="67"/>
  <c r="AL682" i="67"/>
  <c r="AL702" i="67"/>
  <c r="AL638" i="67"/>
  <c r="AL219" i="67"/>
  <c r="AL346" i="67"/>
  <c r="AL342" i="67"/>
  <c r="AL175" i="67"/>
  <c r="AL672" i="67"/>
  <c r="AL662" i="67"/>
  <c r="AL101" i="67" l="1"/>
  <c r="AL230" i="67"/>
  <c r="AL372" i="67"/>
  <c r="AL368" i="67"/>
  <c r="AL250" i="67"/>
  <c r="AL117" i="67"/>
  <c r="AL110" i="67"/>
  <c r="AL285" i="67"/>
  <c r="AL651" i="67"/>
  <c r="AL255" i="67"/>
  <c r="AL213" i="67" l="1"/>
  <c r="AL199" i="67"/>
  <c r="AL354" i="67"/>
  <c r="AL350" i="67"/>
  <c r="AL29" i="67"/>
  <c r="AL146" i="67"/>
  <c r="AL134" i="67"/>
  <c r="AL236" i="67"/>
  <c r="AL261" i="67"/>
  <c r="AL181" i="67"/>
  <c r="AL20" i="67"/>
  <c r="AL273" i="67"/>
  <c r="AL361" i="67"/>
  <c r="AL152" i="67"/>
  <c r="AL140" i="67"/>
  <c r="AL186" i="67"/>
  <c r="AL409" i="67"/>
  <c r="AL364" i="67"/>
  <c r="AL319" i="67"/>
  <c r="AL205" i="67"/>
  <c r="AL623" i="67" l="1"/>
  <c r="AL622" i="67"/>
  <c r="AL621" i="67"/>
  <c r="AL620" i="67"/>
  <c r="AO573" i="67" l="1"/>
  <c r="AL241" i="67" l="1"/>
  <c r="AL614" i="67"/>
  <c r="AL615" i="67"/>
  <c r="AL616" i="67"/>
  <c r="AL617" i="67"/>
  <c r="AL618" i="67"/>
  <c r="AL619" i="67"/>
  <c r="AL624" i="67"/>
  <c r="AL613" i="67" l="1"/>
  <c r="AL611" i="67" l="1"/>
  <c r="AL612" i="67"/>
  <c r="AL610" i="67"/>
  <c r="AL289" i="67" l="1"/>
  <c r="AO572" i="67" l="1"/>
  <c r="AL605" i="67" l="1"/>
  <c r="AL606" i="67"/>
  <c r="AL607" i="67"/>
  <c r="AL608" i="67"/>
  <c r="AL609" i="67"/>
  <c r="AL604" i="67"/>
  <c r="AL603" i="67"/>
  <c r="AL483" i="67" l="1"/>
  <c r="AL225" i="67"/>
  <c r="AL593" i="67" l="1"/>
  <c r="AL594" i="67"/>
  <c r="AL595" i="67"/>
  <c r="AL596" i="67"/>
  <c r="AL597" i="67"/>
  <c r="AL598" i="67"/>
  <c r="AL599" i="67"/>
  <c r="AL600" i="67"/>
  <c r="AL601" i="67"/>
  <c r="AL591" i="67" l="1"/>
  <c r="AL592" i="67"/>
  <c r="AL590" i="67"/>
  <c r="AL589" i="67"/>
  <c r="AL583" i="67"/>
  <c r="AL584" i="67"/>
  <c r="AL585" i="67"/>
  <c r="AL586" i="67"/>
  <c r="AL587" i="67"/>
  <c r="AL588" i="67"/>
  <c r="AL581" i="67"/>
  <c r="AL582" i="67"/>
  <c r="AL323" i="67" l="1"/>
  <c r="AL165" i="67" l="1"/>
  <c r="AL580" i="67"/>
  <c r="AL579" i="67" l="1"/>
  <c r="AL570" i="67" l="1"/>
  <c r="AL571" i="67"/>
  <c r="AL572" i="67"/>
  <c r="AL573" i="67"/>
  <c r="AL574" i="67"/>
  <c r="AL575" i="67"/>
  <c r="AL576" i="67"/>
  <c r="AL577" i="67"/>
  <c r="AL578" i="67"/>
  <c r="AO512" i="67"/>
  <c r="AO513" i="67"/>
  <c r="AO514" i="67"/>
  <c r="AO515" i="67"/>
  <c r="AO516" i="67"/>
  <c r="AO517" i="67"/>
  <c r="AO518" i="67"/>
  <c r="AO519" i="67"/>
  <c r="AO520" i="67"/>
  <c r="AO521" i="67"/>
  <c r="AO522" i="67"/>
  <c r="AO523" i="67"/>
  <c r="AO524" i="67"/>
  <c r="AO525" i="67"/>
  <c r="AO526" i="67"/>
  <c r="AO527" i="67"/>
  <c r="AO528" i="67"/>
  <c r="AO529" i="67"/>
  <c r="AO530" i="67"/>
  <c r="AO531" i="67"/>
  <c r="AO532" i="67"/>
  <c r="AO533" i="67"/>
  <c r="AO534" i="67"/>
  <c r="AO535" i="67"/>
  <c r="AO536" i="67"/>
  <c r="AO537" i="67"/>
  <c r="AO538" i="67"/>
  <c r="AO539" i="67"/>
  <c r="AO540" i="67"/>
  <c r="AO541" i="67"/>
  <c r="AO542" i="67"/>
  <c r="AO543" i="67"/>
  <c r="AO544" i="67"/>
  <c r="AO545" i="67"/>
  <c r="AO546" i="67"/>
  <c r="AO547" i="67"/>
  <c r="AO548" i="67"/>
  <c r="AO549" i="67"/>
  <c r="AO550" i="67"/>
  <c r="AO551" i="67"/>
  <c r="AO552" i="67"/>
  <c r="AO553" i="67"/>
  <c r="AO554" i="67"/>
  <c r="AO555" i="67"/>
  <c r="AO556" i="67"/>
  <c r="AO557" i="67"/>
  <c r="AO558" i="67"/>
  <c r="AO559" i="67"/>
  <c r="AO560" i="67"/>
  <c r="AO561" i="67"/>
  <c r="AO562" i="67"/>
  <c r="AO563" i="67"/>
  <c r="AO564" i="67"/>
  <c r="AO565" i="67"/>
  <c r="AO566" i="67"/>
  <c r="AO567" i="67"/>
  <c r="AO568" i="67"/>
  <c r="AO569" i="67"/>
  <c r="AO570" i="67"/>
  <c r="AO571" i="67"/>
  <c r="AO511" i="67"/>
  <c r="AL569" i="67" l="1"/>
  <c r="AL567" i="67"/>
  <c r="AL561" i="67" l="1"/>
  <c r="AL562" i="67"/>
  <c r="AL563" i="67"/>
  <c r="AL564" i="67"/>
  <c r="AL565" i="67"/>
  <c r="AL566" i="67"/>
  <c r="AL305" i="67" l="1"/>
  <c r="AL503" i="67" l="1"/>
  <c r="AL69" i="67"/>
  <c r="AL556" i="67" l="1"/>
  <c r="AL557" i="67"/>
  <c r="AL558" i="67"/>
  <c r="AL559" i="67"/>
  <c r="AL560" i="67"/>
  <c r="AL568" i="67"/>
  <c r="AO510" i="67" l="1"/>
  <c r="AO509" i="67" l="1"/>
  <c r="AL546" i="67" l="1"/>
  <c r="AL547" i="67"/>
  <c r="AL548" i="67"/>
  <c r="AL549" i="67"/>
  <c r="AL550" i="67"/>
  <c r="AL551" i="67"/>
  <c r="AL552" i="67"/>
  <c r="AL553" i="67"/>
  <c r="AL554" i="67"/>
  <c r="AL555" i="67"/>
  <c r="AL539" i="67" l="1"/>
  <c r="AL540" i="67"/>
  <c r="AL541" i="67"/>
  <c r="AL542" i="67"/>
  <c r="AL543" i="67"/>
  <c r="AL544" i="67"/>
  <c r="AL545" i="67"/>
  <c r="AL530" i="67"/>
  <c r="AL531" i="67"/>
  <c r="AL532" i="67"/>
  <c r="AL533" i="67"/>
  <c r="AL534" i="67"/>
  <c r="AL535" i="67"/>
  <c r="AL536" i="67"/>
  <c r="AL537" i="67"/>
  <c r="AL538" i="67"/>
  <c r="AL529" i="67"/>
  <c r="AL129" i="67" l="1"/>
  <c r="AL60" i="67"/>
  <c r="AL44" i="67"/>
  <c r="AL626" i="67" l="1"/>
  <c r="AL519" i="67" l="1"/>
  <c r="AL520" i="67"/>
  <c r="AL521" i="67"/>
  <c r="AL522" i="67"/>
  <c r="AL523" i="67"/>
  <c r="AL524" i="67"/>
  <c r="AL525" i="67"/>
  <c r="AL526" i="67"/>
  <c r="AL527" i="67"/>
  <c r="AL528" i="67"/>
  <c r="AL602" i="67"/>
  <c r="AL509" i="67" l="1"/>
  <c r="AL510" i="67"/>
  <c r="AL511" i="67"/>
  <c r="AL512" i="67"/>
  <c r="AL513" i="67"/>
  <c r="AL514" i="67"/>
  <c r="AL515" i="67"/>
  <c r="AL516" i="67"/>
  <c r="AL517" i="67"/>
  <c r="AL518" i="67"/>
  <c r="AO501" i="67" l="1"/>
  <c r="AO502" i="67"/>
  <c r="AO503" i="67"/>
  <c r="AO505" i="67"/>
  <c r="AO506" i="67"/>
  <c r="AO507" i="67"/>
  <c r="AL501" i="67"/>
  <c r="AL502" i="67"/>
  <c r="AL505" i="67"/>
  <c r="AL506" i="67"/>
  <c r="AL507" i="67"/>
  <c r="AO485" i="67"/>
  <c r="AO486" i="67"/>
  <c r="AO487" i="67"/>
  <c r="AO488" i="67"/>
  <c r="AO489" i="67"/>
  <c r="AO490" i="67"/>
  <c r="AO491" i="67"/>
  <c r="AO492" i="67"/>
  <c r="AO493" i="67"/>
  <c r="AO494" i="67"/>
  <c r="AO495" i="67"/>
  <c r="AO496" i="67"/>
  <c r="AO497" i="67"/>
  <c r="AO498" i="67"/>
  <c r="AO499" i="67"/>
  <c r="AO500" i="67"/>
  <c r="AL485" i="67"/>
  <c r="AL486" i="67"/>
  <c r="AL487" i="67"/>
  <c r="AL488" i="67"/>
  <c r="AL489" i="67"/>
  <c r="AL490" i="67"/>
  <c r="AL491" i="67"/>
  <c r="AL492" i="67"/>
  <c r="AL493" i="67"/>
  <c r="AL494" i="67"/>
  <c r="AL495" i="67"/>
  <c r="AL496" i="67"/>
  <c r="AL497" i="67"/>
  <c r="AL498" i="67"/>
  <c r="AL499" i="67"/>
  <c r="AL500" i="67"/>
  <c r="AO413" i="67" l="1"/>
  <c r="AO414" i="67"/>
  <c r="AO415" i="67"/>
  <c r="AO416" i="67"/>
  <c r="AO417" i="67"/>
  <c r="AO418" i="67"/>
  <c r="AO419" i="67"/>
  <c r="AO420" i="67"/>
  <c r="AO421" i="67"/>
  <c r="AO422" i="67"/>
  <c r="AO423" i="67"/>
  <c r="AO424" i="67"/>
  <c r="AO425" i="67"/>
  <c r="AO426" i="67"/>
  <c r="AO427" i="67"/>
  <c r="AO428" i="67"/>
  <c r="AO429" i="67"/>
  <c r="AO430" i="67"/>
  <c r="AO431" i="67"/>
  <c r="AO432" i="67"/>
  <c r="AO433" i="67"/>
  <c r="AO434" i="67"/>
  <c r="AO435" i="67"/>
  <c r="AO436" i="67"/>
  <c r="AO437" i="67"/>
  <c r="AO438" i="67"/>
  <c r="AO439" i="67"/>
  <c r="AO440" i="67"/>
  <c r="AO441" i="67"/>
  <c r="AO442" i="67"/>
  <c r="AO443" i="67"/>
  <c r="AO444" i="67"/>
  <c r="AO445" i="67"/>
  <c r="AO446" i="67"/>
  <c r="AO447" i="67"/>
  <c r="AO448" i="67"/>
  <c r="AO449" i="67"/>
  <c r="AO450" i="67"/>
  <c r="AO451" i="67"/>
  <c r="AO452" i="67"/>
  <c r="AO453" i="67"/>
  <c r="AO454" i="67"/>
  <c r="AO455" i="67"/>
  <c r="AO456" i="67"/>
  <c r="AO457" i="67"/>
  <c r="AO458" i="67"/>
  <c r="AO459" i="67"/>
  <c r="AO460" i="67"/>
  <c r="AO461" i="67"/>
  <c r="AO462" i="67"/>
  <c r="AO463" i="67"/>
  <c r="AO464" i="67"/>
  <c r="AO465" i="67"/>
  <c r="AO466" i="67"/>
  <c r="AO467" i="67"/>
  <c r="AO468" i="67"/>
  <c r="AO469" i="67"/>
  <c r="AO470" i="67"/>
  <c r="AO471" i="67"/>
  <c r="AO472" i="67"/>
  <c r="AO473" i="67"/>
  <c r="AO474" i="67"/>
  <c r="AO475" i="67"/>
  <c r="AO476" i="67"/>
  <c r="AO477" i="67"/>
  <c r="AO478" i="67"/>
  <c r="AO479" i="67"/>
  <c r="AO480" i="67"/>
  <c r="AO481" i="67"/>
  <c r="AO482" i="67"/>
  <c r="AO483" i="67"/>
  <c r="AO484" i="67"/>
  <c r="AO508" i="67"/>
  <c r="AL484" i="67" l="1"/>
  <c r="AL169" i="67" l="1"/>
  <c r="AL266" i="67"/>
  <c r="AL270" i="67"/>
  <c r="AL334" i="67"/>
  <c r="AL86" i="67" l="1"/>
  <c r="AL79" i="67"/>
  <c r="AL475" i="67"/>
  <c r="AL476" i="67"/>
  <c r="AL477" i="67"/>
  <c r="AL478" i="67"/>
  <c r="AL479" i="67"/>
  <c r="AL480" i="67"/>
  <c r="AL481" i="67"/>
  <c r="AL482" i="67"/>
  <c r="AL508" i="67"/>
  <c r="AO412" i="67" l="1"/>
  <c r="AL464" i="67" l="1"/>
  <c r="AL465" i="67"/>
  <c r="AL466" i="67"/>
  <c r="AL467" i="67"/>
  <c r="AL468" i="67"/>
  <c r="AL469" i="67"/>
  <c r="AL470" i="67"/>
  <c r="AL471" i="67"/>
  <c r="AL472" i="67"/>
  <c r="AL473" i="67"/>
  <c r="AL474" i="67"/>
  <c r="AL448" i="67" l="1"/>
  <c r="AL457" i="67"/>
  <c r="AL458" i="67"/>
  <c r="AL459" i="67"/>
  <c r="AL460" i="67"/>
  <c r="AL461" i="67"/>
  <c r="AL462" i="67"/>
  <c r="AL463" i="67"/>
  <c r="AL327" i="67"/>
  <c r="AL451" i="67" l="1"/>
  <c r="AL452" i="67"/>
  <c r="AL453" i="67"/>
  <c r="AL454" i="67"/>
  <c r="AL455" i="67"/>
  <c r="AL337" i="67"/>
  <c r="AL445" i="67" l="1"/>
  <c r="AL446" i="67"/>
  <c r="AL447" i="67"/>
  <c r="AL449" i="67"/>
  <c r="AL450" i="67"/>
  <c r="AL456" i="67"/>
  <c r="AL444" i="67"/>
  <c r="AL443" i="67"/>
  <c r="AL419" i="67"/>
  <c r="AL420" i="67"/>
  <c r="AL421" i="67"/>
  <c r="AL422" i="67"/>
  <c r="AL423" i="67"/>
  <c r="AL424" i="67"/>
  <c r="AL425" i="67"/>
  <c r="AL426" i="67"/>
  <c r="AL427" i="67"/>
  <c r="AL428" i="67"/>
  <c r="AL429" i="67"/>
  <c r="AL430" i="67"/>
  <c r="AL431" i="67"/>
  <c r="AL432" i="67"/>
  <c r="AL433" i="67"/>
  <c r="AL434" i="67"/>
  <c r="AL435" i="67"/>
  <c r="AL436" i="67"/>
  <c r="AL437" i="67"/>
  <c r="AL438" i="67"/>
  <c r="AL439" i="67"/>
  <c r="AL440" i="67"/>
  <c r="AL441" i="67"/>
  <c r="AL442" i="67"/>
  <c r="AL414" i="67"/>
  <c r="AL415" i="67"/>
  <c r="AL416" i="67"/>
  <c r="AL417" i="67"/>
  <c r="AL418" i="67"/>
  <c r="AL412" i="67"/>
  <c r="AL413" i="67"/>
  <c r="AO408" i="67" l="1"/>
  <c r="AO409" i="67"/>
  <c r="AO410" i="67"/>
  <c r="AO411" i="67"/>
  <c r="AL408" i="67"/>
  <c r="AL410" i="67"/>
  <c r="AL411" i="67"/>
  <c r="AL52" i="67"/>
  <c r="AO377" i="67" l="1"/>
  <c r="AO378" i="67"/>
  <c r="AO379" i="67"/>
  <c r="AO380" i="67"/>
  <c r="AO381" i="67"/>
  <c r="AO382" i="67"/>
  <c r="AO383" i="67"/>
  <c r="AO384" i="67"/>
  <c r="AO385" i="67"/>
  <c r="AO386" i="67"/>
  <c r="AO387" i="67"/>
  <c r="AO388" i="67"/>
  <c r="AO389" i="67"/>
  <c r="AO390" i="67"/>
  <c r="AO391" i="67"/>
  <c r="AO392" i="67"/>
  <c r="AO393" i="67"/>
  <c r="AO394" i="67"/>
  <c r="AO395" i="67"/>
  <c r="AO396" i="67"/>
  <c r="AO397" i="67"/>
  <c r="AO398" i="67"/>
  <c r="AO399" i="67"/>
  <c r="AO400" i="67"/>
  <c r="AO401" i="67"/>
  <c r="AO402" i="67"/>
  <c r="AO403" i="67"/>
  <c r="AO404" i="67"/>
  <c r="AO405" i="67"/>
  <c r="AO406" i="67"/>
  <c r="AO407" i="67"/>
  <c r="AL377" i="67"/>
  <c r="AL378" i="67"/>
  <c r="AL379" i="67"/>
  <c r="AL380" i="67"/>
  <c r="AL381" i="67"/>
  <c r="AL382" i="67"/>
  <c r="AL383" i="67"/>
  <c r="AL384" i="67"/>
  <c r="AL385" i="67"/>
  <c r="AL386" i="67"/>
  <c r="AL387" i="67"/>
  <c r="AL388" i="67"/>
  <c r="AL389" i="67"/>
  <c r="AL390" i="67"/>
  <c r="AL391" i="67"/>
  <c r="AL392" i="67"/>
  <c r="AL393" i="67"/>
  <c r="AL394" i="67"/>
  <c r="AL395" i="67"/>
  <c r="AL396" i="67"/>
  <c r="AL397" i="67"/>
  <c r="AL398" i="67"/>
  <c r="AL399" i="67"/>
  <c r="AL400" i="67"/>
  <c r="AL401" i="67"/>
  <c r="AL402" i="67"/>
  <c r="AL403" i="67"/>
  <c r="AL404" i="67"/>
  <c r="AL405" i="67"/>
  <c r="AL406" i="67"/>
  <c r="AL407" i="67"/>
  <c r="AL376" i="67"/>
  <c r="AO376" i="67"/>
  <c r="AM720" i="67" l="1"/>
  <c r="AM711" i="67"/>
  <c r="AM702" i="67"/>
  <c r="AM691" i="67"/>
  <c r="AM682" i="67"/>
  <c r="AM672" i="67"/>
  <c r="AM662" i="67"/>
  <c r="AM651" i="67"/>
  <c r="AM638" i="67"/>
  <c r="AM626" i="67"/>
  <c r="AM372" i="67"/>
  <c r="AM368" i="67"/>
  <c r="AM367" i="67"/>
  <c r="AM364" i="67"/>
  <c r="AM361" i="67"/>
  <c r="AM358" i="67"/>
  <c r="AM354" i="67"/>
  <c r="AM350" i="67"/>
  <c r="AM346" i="67"/>
  <c r="AM342" i="67"/>
  <c r="AM337" i="67"/>
  <c r="AM334" i="67"/>
  <c r="AM327" i="67"/>
  <c r="AM326" i="67"/>
  <c r="AM323" i="67"/>
  <c r="AM319" i="67"/>
  <c r="AM315" i="67"/>
  <c r="AM305" i="67"/>
  <c r="AM297" i="67"/>
  <c r="AM289" i="67"/>
  <c r="AM285" i="67"/>
  <c r="AM277" i="67"/>
  <c r="AM273" i="67"/>
  <c r="AM270" i="67"/>
  <c r="AM266" i="67"/>
  <c r="AM261" i="67"/>
  <c r="AM255" i="67"/>
  <c r="AM250" i="67"/>
  <c r="AM248" i="67"/>
  <c r="AM241" i="67"/>
  <c r="AM236" i="67"/>
  <c r="AM230" i="67"/>
  <c r="AM225" i="67"/>
  <c r="AM219" i="67"/>
  <c r="AM213" i="67"/>
  <c r="AM205" i="67"/>
  <c r="AM199" i="67"/>
  <c r="AM192" i="67"/>
  <c r="AM186" i="67"/>
  <c r="AM181" i="67"/>
  <c r="AM175" i="67"/>
  <c r="AM169" i="67"/>
  <c r="AM165" i="67"/>
  <c r="AM158" i="67"/>
  <c r="AM152" i="67"/>
  <c r="AM146" i="67"/>
  <c r="AM140" i="67"/>
  <c r="AM134" i="67"/>
  <c r="AM129" i="67"/>
  <c r="AM125" i="67"/>
  <c r="AM117" i="67"/>
  <c r="AM110" i="67"/>
  <c r="AM101" i="67"/>
  <c r="AM91" i="67"/>
  <c r="AM86" i="67"/>
  <c r="AM79" i="67"/>
  <c r="AM69" i="67"/>
  <c r="AM60" i="67"/>
  <c r="AM52" i="67"/>
  <c r="AM44" i="67"/>
  <c r="AO44" i="67" s="1"/>
  <c r="AM37" i="67"/>
  <c r="AM29" i="67"/>
  <c r="AM20" i="67"/>
  <c r="AL691" i="67"/>
  <c r="AL326" i="67"/>
  <c r="AO711" i="67" l="1"/>
  <c r="AL37" i="67" l="1"/>
  <c r="AH195" i="67"/>
  <c r="AL125" i="67" l="1"/>
  <c r="AL277" i="67" l="1"/>
  <c r="AL297" i="67"/>
  <c r="AH158" i="67" l="1"/>
  <c r="AG158" i="67"/>
  <c r="AL158" i="67" l="1"/>
  <c r="AH192" i="67"/>
  <c r="AG192" i="67"/>
  <c r="O358" i="67"/>
  <c r="AL358" i="67" s="1"/>
  <c r="AL367" i="67"/>
  <c r="AO702" i="67"/>
  <c r="AO691" i="67"/>
  <c r="AO682" i="67"/>
  <c r="AO672" i="67"/>
  <c r="AO662" i="67"/>
  <c r="AO651" i="67"/>
  <c r="AO638" i="67"/>
  <c r="AO626" i="67"/>
  <c r="AO372" i="67"/>
  <c r="AO368" i="67"/>
  <c r="AO367" i="67"/>
  <c r="AO364" i="67"/>
  <c r="AO361" i="67"/>
  <c r="AO358" i="67"/>
  <c r="AO354" i="67"/>
  <c r="AO350" i="67"/>
  <c r="AO346" i="67"/>
  <c r="AO342" i="67"/>
  <c r="AO337" i="67"/>
  <c r="AO334" i="67"/>
  <c r="AO327" i="67"/>
  <c r="AO326" i="67"/>
  <c r="AO323" i="67"/>
  <c r="AO319" i="67"/>
  <c r="AO315" i="67"/>
  <c r="BE305" i="67"/>
  <c r="AO305" i="67"/>
  <c r="BE297" i="67"/>
  <c r="AO289" i="67"/>
  <c r="AO285" i="67"/>
  <c r="AO273" i="67"/>
  <c r="AO270" i="67"/>
  <c r="AO255" i="67"/>
  <c r="AO250" i="67"/>
  <c r="AO236" i="67"/>
  <c r="AO230" i="67"/>
  <c r="AO225" i="67"/>
  <c r="AO213" i="67"/>
  <c r="AO205" i="67"/>
  <c r="AO199" i="67"/>
  <c r="AO192" i="67"/>
  <c r="AO175" i="67"/>
  <c r="AO165" i="67"/>
  <c r="AO158" i="67"/>
  <c r="AO152" i="67"/>
  <c r="AO146" i="67"/>
  <c r="AO134" i="67"/>
  <c r="AO129" i="67"/>
  <c r="AO117" i="67"/>
  <c r="AO110" i="67"/>
  <c r="AO101" i="67"/>
  <c r="AO86" i="67"/>
  <c r="AO79" i="67"/>
  <c r="AO60" i="67"/>
  <c r="AO52" i="67"/>
  <c r="AE52" i="67"/>
  <c r="AO37" i="67"/>
  <c r="AE37" i="67"/>
  <c r="AO29" i="67"/>
  <c r="AO20" i="67"/>
  <c r="AL192" i="67" l="1"/>
  <c r="AO266" i="67"/>
  <c r="AO241" i="67"/>
  <c r="AO181" i="67"/>
  <c r="AO69" i="67"/>
  <c r="AO91" i="67"/>
  <c r="AO140" i="67"/>
  <c r="AO186" i="67"/>
  <c r="AO219" i="67"/>
  <c r="AO248" i="67"/>
  <c r="AO297" i="67"/>
  <c r="AO720" i="67"/>
  <c r="AO125" i="67"/>
  <c r="AO169" i="67"/>
  <c r="AO261" i="67"/>
  <c r="AO277" i="67"/>
</calcChain>
</file>

<file path=xl/sharedStrings.xml><?xml version="1.0" encoding="utf-8"?>
<sst xmlns="http://schemas.openxmlformats.org/spreadsheetml/2006/main" count="5515" uniqueCount="1891">
  <si>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</si>
  <si>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</si>
  <si>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</si>
  <si>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</si>
  <si>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</si>
  <si>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</si>
  <si>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</si>
  <si>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</si>
  <si>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</si>
  <si>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</si>
  <si>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</si>
  <si>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</si>
  <si>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</si>
  <si>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</si>
  <si>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</si>
  <si>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</si>
  <si>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</si>
  <si>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</si>
  <si>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</si>
  <si>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</si>
  <si>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</si>
  <si>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</si>
  <si>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</si>
  <si>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</si>
  <si>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</si>
  <si>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</si>
  <si>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</si>
  <si>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</si>
  <si>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</si>
  <si>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</si>
  <si>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</si>
  <si>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</si>
  <si>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</si>
  <si>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</si>
  <si>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</si>
  <si>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</si>
  <si>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</si>
  <si>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</si>
  <si>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</si>
  <si>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</si>
  <si>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</si>
  <si>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</si>
  <si>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</si>
  <si>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</si>
  <si>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</si>
  <si>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</si>
  <si>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</si>
  <si>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</si>
  <si>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</si>
  <si>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</si>
  <si>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</si>
  <si>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</si>
  <si>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</si>
  <si>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</si>
  <si>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</si>
  <si>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</si>
  <si>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</si>
  <si>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</si>
  <si>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</si>
  <si>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</si>
  <si>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</si>
  <si>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</si>
  <si>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</si>
  <si>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</si>
  <si>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</si>
  <si>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</si>
  <si>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</si>
  <si>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</si>
  <si>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</si>
  <si>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</si>
  <si>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</si>
  <si>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</si>
  <si>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</si>
  <si>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</si>
  <si>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</si>
  <si>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</si>
  <si>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</si>
  <si>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</si>
  <si>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</si>
  <si>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</si>
  <si>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</si>
  <si>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(t)</t>
  </si>
  <si>
    <t>(ad)</t>
  </si>
  <si>
    <t>(ae)</t>
  </si>
  <si>
    <t>Nº do Convênio/Contrato</t>
  </si>
  <si>
    <t>(ag)</t>
  </si>
  <si>
    <t>(ah)</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</si>
  <si>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</si>
  <si>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</si>
  <si>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</si>
  <si>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</si>
  <si>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</si>
  <si>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</si>
  <si>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</si>
  <si>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</si>
  <si>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</si>
  <si>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</si>
  <si>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</si>
  <si>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</si>
  <si>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</si>
  <si>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</si>
  <si>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</si>
  <si>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</si>
  <si>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</si>
  <si>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</si>
  <si>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</si>
  <si>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</si>
  <si>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</si>
  <si>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</si>
  <si>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015/2008</t>
  </si>
  <si>
    <t>HENRIQUE DA COSTA FERREIRA</t>
  </si>
  <si>
    <t>005.718.222-15</t>
  </si>
  <si>
    <t>31.12.2013</t>
  </si>
  <si>
    <t>18.09.2008</t>
  </si>
  <si>
    <t>31.12.2008</t>
  </si>
  <si>
    <t>3.3.90.36.00</t>
  </si>
  <si>
    <t>VI</t>
  </si>
  <si>
    <t>VIII</t>
  </si>
  <si>
    <t>Art.24,  da Lei 8666/93 e suas alterações</t>
  </si>
  <si>
    <t>VII</t>
  </si>
  <si>
    <t>D</t>
  </si>
  <si>
    <t>123350114/2012</t>
  </si>
  <si>
    <t>004/2012</t>
  </si>
  <si>
    <t>Menor Preço</t>
  </si>
  <si>
    <t xml:space="preserve">PREGÃO SRP </t>
  </si>
  <si>
    <t>Estação Vip Segurança Privada Ltda</t>
  </si>
  <si>
    <t>09.228.233/0001-10</t>
  </si>
  <si>
    <t>1 (RP) e 14 (SUS)</t>
  </si>
  <si>
    <t>1 (RP)</t>
  </si>
  <si>
    <t>3.3.90.39.00</t>
  </si>
  <si>
    <t>I</t>
  </si>
  <si>
    <t>Dispensa de Licitação</t>
  </si>
  <si>
    <t>II</t>
  </si>
  <si>
    <t xml:space="preserve">I </t>
  </si>
  <si>
    <t>01 (RP)</t>
  </si>
  <si>
    <t>Pregão SRP</t>
  </si>
  <si>
    <t>011/2013</t>
  </si>
  <si>
    <t>101/2013</t>
  </si>
  <si>
    <t>113/2013</t>
  </si>
  <si>
    <t>E. A. de Carvalho - Me</t>
  </si>
  <si>
    <t>02.521.188/0001-49</t>
  </si>
  <si>
    <t>3.3.90.30.00</t>
  </si>
  <si>
    <t>III</t>
  </si>
  <si>
    <t>IV</t>
  </si>
  <si>
    <t>V</t>
  </si>
  <si>
    <t xml:space="preserve">TERMO DE ADESÃO </t>
  </si>
  <si>
    <t>3.3.90.37.00</t>
  </si>
  <si>
    <t>9080/2013</t>
  </si>
  <si>
    <t>163/2013</t>
  </si>
  <si>
    <t>Adauto Alves Bandeira</t>
  </si>
  <si>
    <t>020.598.782-68</t>
  </si>
  <si>
    <t>01 (RP) e 14 (SUS)</t>
  </si>
  <si>
    <t>002/2014</t>
  </si>
  <si>
    <t>003/2014</t>
  </si>
  <si>
    <t>004/2014</t>
  </si>
  <si>
    <t>007/2014</t>
  </si>
  <si>
    <t>010/2014</t>
  </si>
  <si>
    <t>015/2014</t>
  </si>
  <si>
    <t>PREGÃO SRP</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</si>
  <si>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</si>
  <si>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</si>
  <si>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</si>
  <si>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</si>
  <si>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</si>
  <si>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</si>
  <si>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4.4.90.52.00</t>
  </si>
  <si>
    <t>065/2014</t>
  </si>
  <si>
    <t>058/2014</t>
  </si>
  <si>
    <t>056/2014</t>
  </si>
  <si>
    <t>039/2014</t>
  </si>
  <si>
    <t>029/2014</t>
  </si>
  <si>
    <t>Aquisição de Medicamentos</t>
  </si>
  <si>
    <t>04.598.413/0001-70</t>
  </si>
  <si>
    <t>J. S. NUNES - ME</t>
  </si>
  <si>
    <t>40.802.993/0001-30</t>
  </si>
  <si>
    <t xml:space="preserve">TOMADA DE PREÇOS </t>
  </si>
  <si>
    <t>4.4.90.51.00</t>
  </si>
  <si>
    <t>03.033.345/0001-30</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</si>
  <si>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</si>
  <si>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</si>
  <si>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</si>
  <si>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</si>
  <si>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</si>
  <si>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</si>
  <si>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</si>
  <si>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</si>
  <si>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</si>
  <si>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</si>
  <si>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 xml:space="preserve">DISPENSA DE LICITAÇÃO </t>
  </si>
  <si>
    <t>CONCORRÊNCIA</t>
  </si>
  <si>
    <t>14 (SUS)</t>
  </si>
  <si>
    <t>S &amp; S COMÉRCIO E REPRESENTAÇÃO DE TINTAS LTDA</t>
  </si>
  <si>
    <t xml:space="preserve">33.90.39.00 </t>
  </si>
  <si>
    <t>001/2009</t>
  </si>
  <si>
    <t>001/2010</t>
  </si>
  <si>
    <t>006/2011</t>
  </si>
  <si>
    <t>007/2011</t>
  </si>
  <si>
    <t>002/2012</t>
  </si>
  <si>
    <t>001/2012</t>
  </si>
  <si>
    <t>005/2012</t>
  </si>
  <si>
    <t>003/2012</t>
  </si>
  <si>
    <t>ELY ASSEM DE CARVALHO</t>
  </si>
  <si>
    <t>GRÁFICA GLOBO LTDA</t>
  </si>
  <si>
    <t>33.90.36.00</t>
  </si>
  <si>
    <t>JOSÉ ALBERTO PAZ EPP</t>
  </si>
  <si>
    <t>84.327.105/0001-40</t>
  </si>
  <si>
    <t>ADAUTO ALVES BANDEIRA</t>
  </si>
  <si>
    <t>SILDO BARBOSA GOMES DE FREITAS</t>
  </si>
  <si>
    <t>020.425.762-04</t>
  </si>
  <si>
    <t>FRANCISCO AFONSO GONÇALVES DE FREITAS</t>
  </si>
  <si>
    <t>138.144.862-34</t>
  </si>
  <si>
    <t>040.745.212-53</t>
  </si>
  <si>
    <t>04.521.035/0001-27</t>
  </si>
  <si>
    <t xml:space="preserve">14.288.275/0001-87 </t>
  </si>
  <si>
    <t>-</t>
  </si>
  <si>
    <t>010/2013</t>
  </si>
  <si>
    <t xml:space="preserve">Menor Preço </t>
  </si>
  <si>
    <t>IX</t>
  </si>
  <si>
    <t>Artigo 24, inciso X da Lei nº. 8.666/1993</t>
  </si>
  <si>
    <t>Art.24,  inciso X  da Lei 8666/93 e suas alterações</t>
  </si>
  <si>
    <t>Art.24,   inciso X  da Lei 8666/93 e suas alterações</t>
  </si>
  <si>
    <t>Alteração das Cláusulas segunda - PRAZO, terceira - VALOR MENSALe décima-sexta - VALOR GLOBAL, do contrato original</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</si>
  <si>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</si>
  <si>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</si>
  <si>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</si>
  <si>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Alteração das CLÁUSULAS SEGUNDA - PRAZO, TERCEIRA - VALOR MENSAL E DÉCIMA SEXTA - VALOR GLOBAL ADITADO, do contrato original</t>
  </si>
  <si>
    <t>162/2014</t>
  </si>
  <si>
    <t>178/2014</t>
  </si>
  <si>
    <t xml:space="preserve">01 (RP) </t>
  </si>
  <si>
    <t>3.3.90.32.00</t>
  </si>
  <si>
    <t>643.965.172-20</t>
  </si>
  <si>
    <t>Construção</t>
  </si>
  <si>
    <t>13.614/2014</t>
  </si>
  <si>
    <t>Contratação de Empresa Especializada na Prestação de Serviços de Carregador</t>
  </si>
  <si>
    <t>14.287.122/0001–15</t>
  </si>
  <si>
    <t>02.520.829/0001-40</t>
  </si>
  <si>
    <t>23738/2014</t>
  </si>
  <si>
    <t>Contratação de Empresa para Prestação de Serviços Terceirizados de Segurança e Vigilância Patrimonial Armada</t>
  </si>
  <si>
    <t xml:space="preserve">3.3.90.39.00 </t>
  </si>
  <si>
    <t>Menor preço</t>
  </si>
  <si>
    <t>Euro Construções Ltda</t>
  </si>
  <si>
    <t xml:space="preserve"> </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</si>
  <si>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</si>
  <si>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</si>
  <si>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</si>
  <si>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</si>
  <si>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</si>
  <si>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</si>
  <si>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</si>
  <si>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 xml:space="preserve">  </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</si>
  <si>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</si>
  <si>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 xml:space="preserve">               </t>
  </si>
  <si>
    <t>001/2015</t>
  </si>
  <si>
    <t>002/2015</t>
  </si>
  <si>
    <t>006/2015</t>
  </si>
  <si>
    <t>008/2015</t>
  </si>
  <si>
    <t>009/2015</t>
  </si>
  <si>
    <t>044/2015</t>
  </si>
  <si>
    <t>045/2015</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</si>
  <si>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</si>
  <si>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</si>
  <si>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</si>
  <si>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</si>
  <si>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</si>
  <si>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</si>
  <si>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</si>
  <si>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</si>
  <si>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SECRETARIA MUNICIPAL DE SERVIÇOS URBANOS - SEMSUR</t>
  </si>
  <si>
    <t>074/2015</t>
  </si>
  <si>
    <t>926/2015</t>
  </si>
  <si>
    <t>M. R. C. DE LIMA - ME</t>
  </si>
  <si>
    <t>34.713.321/0001-55</t>
  </si>
  <si>
    <t>076/2015</t>
  </si>
  <si>
    <t>SUPERINTENDÊNCIA MUNICIPAL DE TRANSPORTES E TRÂNSITO - RBTRANS</t>
  </si>
  <si>
    <t xml:space="preserve">Termo de Adesão Nº 002/2015
Pregão Srp Nº 085/2014 
</t>
  </si>
  <si>
    <t>Contratação de Empresa para Prestação de Serviços de Transporte, para atender as necessidades da Secretaria Municipal de Saúde</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</si>
  <si>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</si>
  <si>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078/2015</t>
  </si>
  <si>
    <t>13616/2014</t>
  </si>
  <si>
    <t>14.287.122/0001-15</t>
  </si>
  <si>
    <t>Contratação de Empresa para Prestação dos Serviços de Videofonista/Operador de Sistema/Agendador, para atender as necessidades da Secretaria Municipal de Saúde no município de Rio Branco – AC.</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</si>
  <si>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</si>
  <si>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</si>
  <si>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LABNORTE CIRÚRGICA E DIAGNÓSTICA LTDA</t>
  </si>
  <si>
    <t>18.255.882/0001-00</t>
  </si>
  <si>
    <t>VALOR</t>
  </si>
  <si>
    <t>146/2015</t>
  </si>
  <si>
    <t>147/2015</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</si>
  <si>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</si>
  <si>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</si>
  <si>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4786/2015</t>
  </si>
  <si>
    <t>Contratação de Empresa para a Prestação de Serviços Continuados de Auxiliar de Serviços Diversos e Encarregados, para auxiliar nas Unidades da Secretaria Municipal de Saúde</t>
  </si>
  <si>
    <t>153/2015</t>
  </si>
  <si>
    <t>DIMASTER COMÉRCIO DE PRODUTOS HOSPITALARES LTDA</t>
  </si>
  <si>
    <t>X</t>
  </si>
  <si>
    <t>RECOL DISTRIBUIDORA E COMÉRCIO LTDA</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</si>
  <si>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</si>
  <si>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 xml:space="preserve">05.687.069/0001-59 </t>
  </si>
  <si>
    <t>192/2015</t>
  </si>
  <si>
    <t>193/2015</t>
  </si>
  <si>
    <t>197/2015</t>
  </si>
  <si>
    <t>4787/2015</t>
  </si>
  <si>
    <t>Sermatec Comércio e Serviços Importação e Exportação Ltda</t>
  </si>
  <si>
    <t>04.439.665/0001-57</t>
  </si>
  <si>
    <t>Contratação de umaempresa especializada na locação de impressoras multifuncionais a laser, jato de tinta com sistema bulk ink e fotocopiadoras</t>
  </si>
  <si>
    <t>DOU Nº 51 DOE Nº 11.515</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</si>
  <si>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</si>
  <si>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</si>
  <si>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</si>
  <si>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</si>
  <si>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</si>
  <si>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</si>
  <si>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</si>
  <si>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</si>
  <si>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</si>
  <si>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</si>
  <si>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</si>
  <si>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</si>
  <si>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</si>
  <si>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</si>
  <si>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</si>
  <si>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</si>
  <si>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</si>
  <si>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</si>
  <si>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QUARTA - PRAZO DE VIGÊNCIA DO CONTRATO, prorrogando o contrato original por mais 12 (doze) meses.</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</si>
  <si>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</si>
  <si>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</si>
  <si>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238/2015</t>
  </si>
  <si>
    <t>Alteração da CLÁUSULA QUARTA - PRAZO DE VIGÊNCIA DO CONTRATO, prorrogando o contrato original por mais 12 (doze) meses, com amparo legal previsto no inciso II do art. 57 da Lei nº 8.666/93.</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</si>
  <si>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</si>
  <si>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</si>
  <si>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</si>
  <si>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</si>
  <si>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</si>
  <si>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</si>
  <si>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</si>
  <si>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</si>
  <si>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</si>
  <si>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</si>
  <si>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DOE: 11.484</t>
  </si>
  <si>
    <t>256/2015</t>
  </si>
  <si>
    <t>22310/2015</t>
  </si>
  <si>
    <t>Contratação de empresa para execução de Serviços De Manutenção Predial Preventiva e Corretiva, nas unidades de Saúde da SEMSA, Localizadas No Município de Rio Branco-Acre.</t>
  </si>
  <si>
    <t>DOU Nº 131 E DOE Nº 11.595</t>
  </si>
  <si>
    <t>258/2015</t>
  </si>
  <si>
    <t xml:space="preserve">Termo de Adesão Nº 006/2015
Pregão SRP Nº 218/2014 – CPL 04
</t>
  </si>
  <si>
    <t>Contratação de empresa para Prestação de Serviços de Limpeza Administrativa e Limpeza Hospitalar</t>
  </si>
  <si>
    <t>SECRETARIA DE ESTADO DE SAÚDE - SESACRE</t>
  </si>
  <si>
    <t>01 (R P) e 14 (SUS)</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</si>
  <si>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</si>
  <si>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Alteração da CLÁUSULA QUARTA - PRAZO DE VIGÊNCIA DO REGISTRO DE PREÇOS E DO CONTRATO, prorrogando o contrato original por mais 12 (doze) meses, com amparo legal previsto no inciso II do art. 57 da Lei nº 8.666/93.</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</si>
  <si>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</si>
  <si>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</si>
  <si>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</si>
  <si>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</si>
  <si>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</si>
  <si>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</si>
  <si>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</si>
  <si>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</si>
  <si>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</si>
  <si>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</si>
  <si>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</si>
  <si>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</si>
  <si>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002/2016</t>
  </si>
  <si>
    <t>003/2016</t>
  </si>
  <si>
    <t>004/2016</t>
  </si>
  <si>
    <t>012/2016</t>
  </si>
  <si>
    <t>013/2016</t>
  </si>
  <si>
    <t>022/2016</t>
  </si>
  <si>
    <t>024/2016</t>
  </si>
  <si>
    <t>031/2016</t>
  </si>
  <si>
    <t>063/2016</t>
  </si>
  <si>
    <t>125/2016</t>
  </si>
  <si>
    <t>M. C. CAVALCANTE OLIVEIRA</t>
  </si>
  <si>
    <t>17.483.432/0001-01</t>
  </si>
  <si>
    <t>Alteração da CLÁUSULA QUARTA - PRAZO DE VIGÊNCIA DO CONTRATO, prorrogando o contrato original por mais 12 (doze) meses.
Fundamentação Legal: inciso II do Art. 57 da Lei nº. 8.666/93.</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</si>
  <si>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</si>
  <si>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</si>
  <si>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</si>
  <si>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 xml:space="preserve"> 04/02/2016</t>
  </si>
  <si>
    <t>3.3.90.30.00 e 3.3.90.39.00</t>
  </si>
  <si>
    <t>162/2016</t>
  </si>
  <si>
    <t>163/2016</t>
  </si>
  <si>
    <t>164/2016</t>
  </si>
  <si>
    <t>O Presente Termo Aditivo tem por objeto a alteração da CLÁUSULA QUARTA - PRAZO DE VIGÊNCIA DO CONTRATO, prorrogando o contrato original por mais 12 (doze) meses, com amparo legal previsto no inciso II do art. 57 da Lei nº 8.666/93</t>
  </si>
  <si>
    <t>055/2015</t>
  </si>
  <si>
    <t>45.364/2015</t>
  </si>
  <si>
    <t>A. CARNEIRO DE LIMA JÚNIOR – ME</t>
  </si>
  <si>
    <t>10.443.447/0001-03</t>
  </si>
  <si>
    <t>Contratação de empresa, para prestação de serviços de manutenção preventiva e corretiva de veículos e equipamentos</t>
  </si>
  <si>
    <t>MOURA TRANSPORTE RODOVIÁRIO DE PASSAGEIROS REGULAR MUNICIPAL URBANO LTDA</t>
  </si>
  <si>
    <t>07.216.951/0001-41</t>
  </si>
  <si>
    <t>A. S. LIMA - ME</t>
  </si>
  <si>
    <t>04.035.754/0001-38</t>
  </si>
  <si>
    <t>172/2016</t>
  </si>
  <si>
    <t xml:space="preserve">DOE:11.729 DOU: Nº 16   </t>
  </si>
  <si>
    <t>Alteração da CLÁUSULA OITAVA- DO PREÇO, reduzindo o valor mensal de R$ 4.785,36 (quatro mil setecentos e oitenta e cinco reais e trinta e seis centavos) para R$ 4.690,22 (quatro mil seiscentos e noventa reais e vinte e dois centavos), com amparo legal previsto no inciso II da art. 57, e alínea “d” do inciso II do art. 65, ambos da Lei n.º 8.666/93. Valor Total Reequilibrado para 12 meses: R$ 56.758,34 (cinquenta e seis mil setecentos e cinquenta e oito reais e trinta e quatro centavos).</t>
  </si>
  <si>
    <t>TERMO DE ADESÃO Nº 002/2016 - PREGÃO ELETRÔNICO Nº 218/2014</t>
  </si>
  <si>
    <t>Alteração da CLÁUSULA OITAVA- DO PREÇO, reduzindo o valor mensal de R$ 12.266,35 (doze mil duzentos e sessenta e seis reais e trinta e cinco centavos) para R$ 9.380,44 (nove mil trezentos e oitenta reais e quarenta e quatro centavos), com amparo legal previsto no inciso II da art. 57, e alínea “d” do inciso II do art. 65, ambos da Lei n.º 8.666/93.</t>
  </si>
  <si>
    <t>DOE:11762</t>
  </si>
  <si>
    <t>DOE:11755</t>
  </si>
  <si>
    <t>DOE:11769</t>
  </si>
  <si>
    <t>DOE:11057</t>
  </si>
  <si>
    <t>DOE:11129</t>
  </si>
  <si>
    <t>DOE:11234</t>
  </si>
  <si>
    <t>DOE:11248</t>
  </si>
  <si>
    <t>DOE:11250</t>
  </si>
  <si>
    <t>DOE:11395</t>
  </si>
  <si>
    <t>DOE:11482</t>
  </si>
  <si>
    <t>DOE:11485</t>
  </si>
  <si>
    <t>DOE:11499</t>
  </si>
  <si>
    <t>DOE:11517</t>
  </si>
  <si>
    <t>DOE:11567</t>
  </si>
  <si>
    <t>DOE:11612</t>
  </si>
  <si>
    <t>DOE:11616</t>
  </si>
  <si>
    <t>DOE:11624</t>
  </si>
  <si>
    <t>DOE:11625</t>
  </si>
  <si>
    <t>DOE:11655</t>
  </si>
  <si>
    <t>DOE:11661</t>
  </si>
  <si>
    <t>DOE:11670</t>
  </si>
  <si>
    <t>DOE:9912</t>
  </si>
  <si>
    <t>DOE:9991</t>
  </si>
  <si>
    <t>DOE:10252</t>
  </si>
  <si>
    <t>DOE:10602</t>
  </si>
  <si>
    <t>DOE:10608</t>
  </si>
  <si>
    <t>DOE:10757</t>
  </si>
  <si>
    <t>DOE:10749</t>
  </si>
  <si>
    <t>DOE:10817</t>
  </si>
  <si>
    <t>DOE:11211</t>
  </si>
  <si>
    <t>DOE:11316</t>
  </si>
  <si>
    <t>DOE:11277</t>
  </si>
  <si>
    <t>DOE:11385</t>
  </si>
  <si>
    <t xml:space="preserve">DOE:1ª 11.287 RET. 11.288 PROR.11.308    </t>
  </si>
  <si>
    <t>DOE:11513</t>
  </si>
  <si>
    <t xml:space="preserve">DOE:1ª 11.287 RET. 11.288 PRO.11.308    </t>
  </si>
  <si>
    <t>DOE:11044</t>
  </si>
  <si>
    <t>DOE:11122</t>
  </si>
  <si>
    <t>DOE:11050</t>
  </si>
  <si>
    <t>DOE:11125</t>
  </si>
  <si>
    <t>DOE:11610</t>
  </si>
  <si>
    <t>DOE:9.991</t>
  </si>
  <si>
    <t>DOE:10750</t>
  </si>
  <si>
    <t>DOE:10813</t>
  </si>
  <si>
    <t>231/2016</t>
  </si>
  <si>
    <t>232/2016</t>
  </si>
  <si>
    <t>233/2016</t>
  </si>
  <si>
    <t>Alteração da CLÁUSULA QUARTA – DO PRAZO DE VIGÊNCIA DO CONTRATO, prorrogando o contrato original por mais 12 (doze) meses.
Fundamentação Legal: Art. 57, inciso II da Lei nº 8.666/1993.</t>
  </si>
  <si>
    <t>09.019.016/0001-10</t>
  </si>
  <si>
    <t>Alteração da CLÁUSULA TERCEIRA - DO PREÇO, CONDIÇÕES DE PAGAMENTO E REAJUSTE, para realização do reajuste dos valores contratados nos itens 3 e 4, resultando numa redução de aproximadamente 10,50% (dez vírgula cinquenta por cento) do valor mensal contratado, com efeito financeiro a partir do mês de Abril/2016, conforme Decreto Municipal nº. 212, de 21 de Março de 2016 e Art. 65, inciso II, alínea “d”, da Lei nº. 8.666/93.
Valor Mensal Reajustado: R$ 28.996,40 (vinte e oito mil novecentos e
noventa e seis reais e quarenta centavos).
Valor do Contrato Reajustado: R$ 354.756,80 (trezentos e cinquenta e
quatro mil setecentos e cinquenta e seis reais e oitenta centavos).</t>
  </si>
  <si>
    <t>1364/2016</t>
  </si>
  <si>
    <t>W. O. PEREIRA - ME</t>
  </si>
  <si>
    <t>18.765.432/0001-59</t>
  </si>
  <si>
    <t>Contratação de Empresa para Locação de Veículo com condutor, veículo tipo utilitário</t>
  </si>
  <si>
    <t>4375/2016</t>
  </si>
  <si>
    <t>A. PAIVA SILVA</t>
  </si>
  <si>
    <t>14.009.721/0001-77</t>
  </si>
  <si>
    <t>PREGÃO PRESENCIAL</t>
  </si>
  <si>
    <t>Contratação de Empresa para Prestação de Serviços com Trabalhadores que Organizam e Supervisionam os Serviços de Cozinha</t>
  </si>
  <si>
    <t>DOU: Nº 30 DOE:11.742</t>
  </si>
  <si>
    <t>DOU: Nº 56 DOE:11.768</t>
  </si>
  <si>
    <t>ACRE IMPORTAÇÃO E EXPORTAÇÃO EIRELI</t>
  </si>
  <si>
    <t>21.467.044/0001-04</t>
  </si>
  <si>
    <t xml:space="preserve">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 até o término da vigência contratual.
</t>
  </si>
  <si>
    <t>259/2016</t>
  </si>
  <si>
    <t>260/2016</t>
  </si>
  <si>
    <t>265/2016</t>
  </si>
  <si>
    <t>07.640.617/0001-10</t>
  </si>
  <si>
    <t>01 (R P)</t>
  </si>
  <si>
    <t>Alteração da CLÁUSULA QUARTA - PRAZO DE VIGÊNCIA DO CONTRATO, prorrogando o contrato original por mais 12 (doze) meses. 
Fundamentação Legal: Inciso II do Art. 57 da Lei nº. 8.666/93.</t>
  </si>
  <si>
    <t xml:space="preserve">Alteração da CLÁUSULA QUARTA - PRAZO DE VIGÊNCIA DO CONTRATO, prorrogando o contrato original por mais 12 (doze) meses.
Fundamentação Legal: Inciso II do Art. 57 da Lei nº. 8.666/93.
</t>
  </si>
  <si>
    <t>1 (R P) e 14 (SUS)</t>
  </si>
  <si>
    <t>2357/2016</t>
  </si>
  <si>
    <t>Contratação de empresa especializada em desenvolvimento de sistemas para prestação de serviços de consultoria, implantação, treinamento e fornecimento mediante locação/licenciamento, atualização, manutenção, acompanhamento e suporte técnico de sistema específico para gestão em saúde pública</t>
  </si>
  <si>
    <t>INOVADORA SISTEMAS DE GESTÃO LTDA</t>
  </si>
  <si>
    <t>00.867.301/0002-06</t>
  </si>
  <si>
    <t>01 (R P) e 06 (Convênio Federal)</t>
  </si>
  <si>
    <t xml:space="preserve">Menor Preço  </t>
  </si>
  <si>
    <t>DOE:  11.772   e DOU: 61</t>
  </si>
  <si>
    <t>DUX COMÉRCIO REPRESENTAÇÕES IMPORTAÇÃO E EXPORTAÇÃO LTDA</t>
  </si>
  <si>
    <t>276/2016</t>
  </si>
  <si>
    <t>20091/2016</t>
  </si>
  <si>
    <t>TERMO DE ADESÃO  PREGÃO SRP Nº 018/2016 - CPL</t>
  </si>
  <si>
    <t>Contratação de Pessoa Jurídica para Prestação de Serviços de Apoio Administrativo (Recepção e Suporte Técnico de Informática)</t>
  </si>
  <si>
    <t>1 (R P)</t>
  </si>
  <si>
    <t>Secretaria Municipal da Casa Civil</t>
  </si>
  <si>
    <t>Alteração da CLÁUSULA QUARTA - PRAZO DE VIGÊNCIA DO CONTRATO, prorrogando o contrato original por mais 12 (doze) meses, com amparo legal previsto no inciso II do art. 57 da Le ni º. 8.666/93.</t>
  </si>
  <si>
    <t>04.043.808/0001-07</t>
  </si>
  <si>
    <t>COOPERATIVA DE PROPRIETÁRIOS DE VEÍCULOS DO ESTADO DO ACRE - COOPERVEL</t>
  </si>
  <si>
    <t>DOU Nº 30 DOE Nº 11.742</t>
  </si>
  <si>
    <t>DOE Nº 11.741</t>
  </si>
  <si>
    <t>DOE: 11.789</t>
  </si>
  <si>
    <t>Alterar a CLÁUSULA TERCEIRA - DO PREÇO E CONDIÇÕES DE PAGAMENTO, acrescendo aproximadamente 22,67% (vinte e dois e sessenta e sete por cento) ao valor mensal atualizado do Contrato nº. 178/2014, que perfaz o valor total mensal de R$ 14.818,02 (quatorze mil oitocentos e dezoito reais e dois centavos) com efeito financeiro a partir do dia 01/07/2016, com amparo legal previsto no § 1º do art. 65 da Lei nº. 8.666/93, resultando num acréscimo total de R$ 29.636,04 (vinte e nove mil seiscentos e trinta e seis reais e quatro centavos) até o término do contrato (01/09/2016)</t>
  </si>
  <si>
    <t xml:space="preserve">Alteração da CLÁUSULA QUARTA – DO PRAZO DE VIGÊNCIA DO CONTRATO, prorrogando o contrato original por mais 12 (doze) meses.
Fundamentação Legal: Art. 57, inciso II da Lei nº 8.666/1993.
</t>
  </si>
  <si>
    <t xml:space="preserve">Alteração da CLÁUSULA QUARTA – DO PRAZO DE VIGÊNCIA DO CONTRATO, prorrogando o contrato original por mais 12 (doze) meses. Fundamentação Legal: Art. 57, inciso II da Lei nº 8.666/1993.
</t>
  </si>
  <si>
    <t xml:space="preserve">Alteração da CLÁUSULA QUARTA - PRAZO DE VIGÊNCIA DO CONTRATO, prorrogando o contrato original por mais 12 (doze) meses.
Fundamentação Legal: inciso II do art. 57 da Lei Federal nº. 8.666/1993.
 </t>
  </si>
  <si>
    <t xml:space="preserve"> 17/08/2017</t>
  </si>
  <si>
    <t xml:space="preserve"> 18/08/2017</t>
  </si>
  <si>
    <t>Alterar a CLÁUSULA TERCEIRA - DO PREÇO E CONDIÇÕES DE PAGAMENTO, para realização da repactuação contratual com base na Convenção Coletiva de Trabalho 2016/2017, com efeito financeiro a partir do dia 01/03/2016, resultando na diferença mensal no valor de R$ 8.430,93 (oito mil quatrocentos e trinta reais e noventa e três centavos) nos meses de março a julho, e diferença mensal no valor de R$ 10.358,29 (dez mil trezentos e cinquenta e oito reais e vinte e nove centavos) nos meses de julho e agosto, perfazendo a diferença total de R$ 54.440,30 (cinquenta e quatro mil quatrocentos e quarenta reais e trinta
centavos), com amparo legal previsto no Art. 65, inciso II, alínea “d”, da Lei nº 8.666/93 e Parecer da Procuradoria Geral do Município.</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</si>
  <si>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
Valor Mensal Atualizado: R$ 65.345,52 (sessenta e cinco mil trezentos e quarenta e cinco reais e cinquenta e dois centavos). A Contratante pagará o valor de R$ 11.374,88 (onze mil trezentos e setenta e quatro reais e oitenta e oito centavos), referente à diferença mensal de 10 dias de Junho, mais os meses de Julho e Agosto, completando a vigência contratual; e ainda a importância de R$ 58.499,28 (cinquenta e oito mil quatrocentos e noventa e nove reais e vinte e oito centavos), referente à diferença mensal de 01/09/2015 a 01/09/2016, conforme I Termo Aditivo.</t>
  </si>
  <si>
    <t xml:space="preserve"> 01/09/2017</t>
  </si>
  <si>
    <t>Alteração da CLÁUSULA SEGUNDA - DO PRAZO DE VIGÊNCIA, prorrogando a vigência do contrato por mais 12 (doze) meses, tendo como valor mensal a importância de R$ 1.692,11
(um mil e seiscentos e noventa e dois reais e onze centavos), totalizando o valor global de R$ 20.305,32 (vinte mil trezentos e cinco reais e trinta e dois centavos), até o término da vigência contratual.</t>
  </si>
  <si>
    <t xml:space="preserve">Alteração da CLÁUSULA QUARTA - PRAZO DE VIGÊNCIA DO CONTRATO, prorrogando o contrato original por mais 12 (doze) meses, com amparo legal previsto no inciso II do art. 57 da Le inº 8.666/93.
</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</si>
  <si>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</si>
  <si>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o contrato original por 01 (um) ano, com amparo legal previsto no inciso II do art. 57 da Lei nº. 8.666/93.</t>
  </si>
  <si>
    <t>331/2016</t>
  </si>
  <si>
    <t>10.569.175/0001-78</t>
  </si>
  <si>
    <t>32845/2016</t>
  </si>
  <si>
    <t>PORTO SEGURO COMPANHIA DE SEGUROS GERAIS</t>
  </si>
  <si>
    <t>61.198.164/0001-60</t>
  </si>
  <si>
    <t>Prestação de serviço de seguro total para os veículos da frota da Secretaria Municipal de Saúde de Rio Branco/AC, com assistência 24 horas, casco, vidros, lanternas, faróis, retrovisores, para-brisas; cobertura compreensiva (colisão, incêndio e roubo), cobertura a terceiros – danos materiais e danos pessoais, tudo em conformidade com a descrição dos Anexos, parte integrante deste Edital.</t>
  </si>
  <si>
    <t>DOE:11.930DOU: Nº 217</t>
  </si>
  <si>
    <t>DISTRIBUIDORA BRASIL COMERCIAL DE PRODUTOS MÉDICOS HOSPITALARES LTDA</t>
  </si>
  <si>
    <t>Alteração da CLÁUSULA QUARTA – DO PRAZO DE VIGÊNCIA DO CONTRATO, prorrogando o contrato original por mais 12 (doze) meses, com amparo legal previsto no inciso II do art. 57 da Lei nº 8.666/93.</t>
  </si>
  <si>
    <t>Alteração da CLÁUSULA QUARTA – DO PRAZO DE VIGÊNCIA DO CONTRATO, prorrogando o contrato original por mais 12 (doze) meses, com amparo legal previsto no inciso II do art. 57
da Lei nº 8.666/93.</t>
  </si>
  <si>
    <t>Alteração da CLÁUSULA TERCEIRA - DO PREÇO E CONDIÇÕES DE PAGAMENTO, para realização da repactuação dos valores contratuais com base no Acordo Coletivo de Trabalho 2016, resultando no acréscimo de R$ 456,28 (quatrocentos e cinquenta e seis reais e vinte e oito centavos) ao valor mensal, que passará de R$ 3.846,66 (três mil oitocentos e quarenta e seis reais e sessenta e seis
centavos) para R$ 4.302,94 (quatro mil trezentos e dois reais e noventa e quatro centavos), com amparo legal previsto no Art. 65, inciso II, alínea “d”, da Lei nº 8.666/93 e Parecer da Procuradoria Geral do Município.
Valor Mensal Atualizado: R$ 4.302,94 (quatro mil trezentos e dois reais
e noventa e quatro centavos).</t>
  </si>
  <si>
    <t>Alteração da CLÁUSULA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t>
  </si>
  <si>
    <t>Alteração da CLÁUSULA SEGUNDA – DO PRAZO DE VIGÊNCIA, prorrogando a vigência do contrato por mais 12 (doze) meses, tendo como valor mensal a importância de R$ 7.128,31
(sete mil cento e vinte e oito reais e trinta e um centavos), totalizando o valor global R$ 85.539,72 (oitenta e cinco mil quinhentos e trinta e nove reais e setenta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</si>
  <si>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</si>
  <si>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</si>
  <si>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</si>
  <si>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</si>
  <si>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</si>
  <si>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</si>
  <si>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TERCEIRA - DO PREÇO E CONDIÇÕES DE PAGAMENTO, para realização da repactuação dos valores contratuais com base no Acordo Coletivo de Trabalho 2016, resultando no acréscimo de R$ 446,10 (quatrocentos e quarenta e seis reais e dez centavos) ao valor mensal, que passará de R$ 11.529,10 (onze mil quinhentos e vinte e nove reais e dez centavos) para R$ 11.975,20 (onze mil novecentos e setenta e cinco reais e vinte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</si>
  <si>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R$ 3.670,20 (três mil seiscentos e setenta reais e vinte centavos) ao valor mensal, que passará de R$ 42.029,76 (quarenta e dois mil vinte e nove reais e setenta e seis centavos) para R$ 45.699,96 (quarenta e cinco mil seiscentos e noventa e seis reais e noventa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</si>
  <si>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R$ 2.031,89 (dois mil e trinta e um reais e oitenta e nove centavos) ao valor mensal, que passará de R$ 17.426,57 (dezessete mil quatrocentos e vinte e seis reais e cinquenta e sete centavos) para R$ 19.458,46 (dezenove mil quatrocentos e cinquenta e oito
reais e quarenta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</si>
  <si>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R$ 3.483,24 (três mil quatrocentos e oitenta e três reais e vinte e quatro centavos) ao valor mensal, que passará de R$ 29.874,12 (vinte e nove mil oitocentos e setenta e quatro reais e doze centavos) para R$ 33.357,36 (trinta e três mil trezentos e cinquenta e sete reais e trinta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</si>
  <si>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R$ 684,42 (seiscentos e oitenta e quatro reais e quarenta e dois centavos) ao valor mensal, que passará de R$ 5.769,99 (cinco mil setecentos e sessenta e nove reais e noventa e nove centavos) para R$ 6.454,41 (seis mil quatrocentos e cinquenta e quatro reais e quarenta e um centavos), com amparo legal previsto no Art. 65, inciso II, alínea “d”, da Lei nº 8.666/93 e Parecer da Procuradoria Geral do Município.</t>
  </si>
  <si>
    <t>001/2017</t>
  </si>
  <si>
    <t>002/2017</t>
  </si>
  <si>
    <t>003/2017</t>
  </si>
  <si>
    <t>004/2017</t>
  </si>
  <si>
    <t>005/2017</t>
  </si>
  <si>
    <t>006/2017</t>
  </si>
  <si>
    <t>009/2017</t>
  </si>
  <si>
    <t>016/2017</t>
  </si>
  <si>
    <t>019/2017</t>
  </si>
  <si>
    <t>020/2017</t>
  </si>
  <si>
    <t>021/2017</t>
  </si>
  <si>
    <t>022/2017</t>
  </si>
  <si>
    <t>024/2017</t>
  </si>
  <si>
    <t>025/2017</t>
  </si>
  <si>
    <t>028/2017</t>
  </si>
  <si>
    <t>030/2017</t>
  </si>
  <si>
    <t>Alteração das CLÁUSULAS SEGUNDA, TERCEIRA E DÉCIMA SEXTA, prorrogando a vigência do contrato por mais 12 (doze) meses, e reajustando o valor mensal que passará a ser R$
12.512,96 (doze mil quinhentos e doze reais e noventa e seis centavos), perfazendo a diferença mensal de R$ 839,41 (oitocentos e trinta e nove reais e quarenta e um centavos), totalizando o valor anual de R$ 150.155,52 (cento e cinquenta mil cento e cinquenta e cinco reais e cinquenta e dois centavos), até o término da vigência contratual.</t>
  </si>
  <si>
    <t>043/2017</t>
  </si>
  <si>
    <t xml:space="preserve">ALPHA PRESTAÇÃO DE SERVIÇOS LTDA, </t>
  </si>
  <si>
    <t xml:space="preserve">14.287.122/0001-15 </t>
  </si>
  <si>
    <t>Contratação de Pessoa Jurídica para Prestação de Serviços de Apoio Administrativo (Suporte Técnico de Informática)</t>
  </si>
  <si>
    <t>Registro de Preços</t>
  </si>
  <si>
    <t>Especificações de Termo Aditivo ou Termo de Apostilamento</t>
  </si>
  <si>
    <t>Apostilamento</t>
  </si>
  <si>
    <t>Vigência da Ata</t>
  </si>
  <si>
    <t>Concluída no exercício de referência</t>
  </si>
  <si>
    <t>Em andamento no exercício de referência</t>
  </si>
  <si>
    <t>Nº da Ata de Registro de Preços</t>
  </si>
  <si>
    <t>Art. 57 - LF nº 8.666/93</t>
  </si>
  <si>
    <t>Art. 65, caput e §§ 1º a 6º - LF nº 8.666/93</t>
  </si>
  <si>
    <t>Art. 65, § 8º - LF nº 8.666/93</t>
  </si>
  <si>
    <t>Valor da despesa com a contratação</t>
  </si>
  <si>
    <t xml:space="preserve">Nº do Termo </t>
  </si>
  <si>
    <t>Data da concessão do reajuste</t>
  </si>
  <si>
    <t>% de reajuste</t>
  </si>
  <si>
    <t>Valor do reajuste</t>
  </si>
  <si>
    <t>Executado até o exercício anterior</t>
  </si>
  <si>
    <t xml:space="preserve"> Executado no Exercício de referência</t>
  </si>
  <si>
    <t xml:space="preserve">Total Acumulado </t>
  </si>
  <si>
    <t>(al) = (n) - (ah) + (ag) + (ak)</t>
  </si>
  <si>
    <t>(ao) = (am) + (an)</t>
  </si>
  <si>
    <t>(bf)</t>
  </si>
  <si>
    <t>(bg)</t>
  </si>
  <si>
    <t>(bh)</t>
  </si>
  <si>
    <t>(bi)</t>
  </si>
  <si>
    <t>(bj)</t>
  </si>
  <si>
    <t>(bk)</t>
  </si>
  <si>
    <t>(bl)</t>
  </si>
  <si>
    <t>(bm)</t>
  </si>
  <si>
    <t>(bn)</t>
  </si>
  <si>
    <t>038/2013</t>
  </si>
  <si>
    <t>013/2014</t>
  </si>
  <si>
    <t>028/2014</t>
  </si>
  <si>
    <t>031/2015</t>
  </si>
  <si>
    <t>057/2015</t>
  </si>
  <si>
    <t>DOE:11.789</t>
  </si>
  <si>
    <t>N</t>
  </si>
  <si>
    <t>S</t>
  </si>
  <si>
    <t>DOE:11.992</t>
  </si>
  <si>
    <t>09.344.708/0001-34</t>
  </si>
  <si>
    <t>FARHAT &amp; FARHAT LTDA</t>
  </si>
  <si>
    <t>06.057.934/0001-46</t>
  </si>
  <si>
    <t>057/2017</t>
  </si>
  <si>
    <t>CIENTÍFICA MÉDICA HOSPITALAR LTDA</t>
  </si>
  <si>
    <t>07.847.837/0001-10</t>
  </si>
  <si>
    <t>063/2017</t>
  </si>
  <si>
    <t>065/2017</t>
  </si>
  <si>
    <t>3.3.90.30.00 (Material de Consumo)</t>
  </si>
  <si>
    <t>069/2017</t>
  </si>
  <si>
    <t>072/2017</t>
  </si>
  <si>
    <t>075/2017</t>
  </si>
  <si>
    <t>082/2017</t>
  </si>
  <si>
    <t>ROBERTH &amp; SOUSA LTDA</t>
  </si>
  <si>
    <t>07.650.136/0001-96</t>
  </si>
  <si>
    <t>RICHARD S. MIRANDA</t>
  </si>
  <si>
    <t>ALUGUEL DE IMÓVEL - Instalação do Almoxarifado, Administração, Química e Tratamento de Resíduos do Departamento de Vigilância Epidemiológica e Ambiental</t>
  </si>
  <si>
    <t>ALUGUEL DE IMÓVEL - Instalação de Duas Salas Localizada em Anexo ao Departamento de Gestão de Pessoas</t>
  </si>
  <si>
    <t>ALUGUEL DE IMÓVEL -  PARA INSTALAÇÃO DA DIVISÃO DE TRANSPORTES</t>
  </si>
  <si>
    <t>ALUGUEL DE IMÓVEL -  PARA INSTALAÇÃO DO DEPARTAMENTO DE GESTÃO DE PESSOAS</t>
  </si>
  <si>
    <t>ALUGUEL DE IMÓVEL -  PARA INSTALAÇÃO DO ALMOXARIFADO</t>
  </si>
  <si>
    <t>ALUGUEL DE IMÓVEL -  PARA INSTALAÇÃO DA ASSISTÊNCIA FARMACÊUTICA</t>
  </si>
  <si>
    <t>ALUGUEL DE IMÓVEL -  PARA INSTALAÇÃO DO ALMOXARIFADO V</t>
  </si>
  <si>
    <t>ALUGUEL DE IMÓVEL -  PARA INSTALAÇÃO DA REDE DE FRIOS</t>
  </si>
  <si>
    <t>ALUGUEL DE IMÓVEL -  PARA INSTALAÇÃO DA VIGILÂNCIA EPIDEMIOLÓGICA E AMBIENTAL</t>
  </si>
  <si>
    <t>ALUGUEL DE IMÓVEL -  PARA INSTALAÇÃO DO ALMOXARIFADO DA ASSISTÊNCIA FARMACÊUTICA</t>
  </si>
  <si>
    <t xml:space="preserve">ALUGUEL DE IMÓVEL -  PARA INSTALAÇÃO DO ALMOXARIFADO CENTRAL </t>
  </si>
  <si>
    <t>ALUGUEL DE IMÓVEL -  PARA INSTALAÇÃO DO COMPLEXO ADMINSITRATIVO DA SEMSA</t>
  </si>
  <si>
    <t>17.332.592/0001-41</t>
  </si>
  <si>
    <t xml:space="preserve">Alteração da CLÁUSULA QUARTA - PRAZO DE VIGÊNCIA DO CONTRATO, prorrogando o contrato original por mais 12 (doze) meses.
Fundamentação Legal: inciso II do Art. 57 da Lei nº. 8.666/93.
</t>
  </si>
  <si>
    <t xml:space="preserve"> 04/02/2017 </t>
  </si>
  <si>
    <t xml:space="preserve"> 04/02/2018</t>
  </si>
  <si>
    <t>O Presente Termo Aditivo tem por objeto a 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t>
  </si>
  <si>
    <t xml:space="preserve">TERMO DE ADESÃO Nº 002/2017
PREGÃO SRP Nº 018/2016 - CPL
</t>
  </si>
  <si>
    <t>Contratação de Pessoa Jurídica para Prestação de Serviços de Apoio Administrativo (Copeiragem, agente de porta diurno e auxiliar de serviços diversos)</t>
  </si>
  <si>
    <t>109/2017</t>
  </si>
  <si>
    <t xml:space="preserve">Alteração da CLÁUSULA QUARTA - PRAZO DE VIGÊNCIA DO CONTRATO, prorrogando o contrato original por mais 12 (doze) meses.
Fundamentação Legal: Inciso II do Art. 57 da Lei nº. 8.666/93
  </t>
  </si>
  <si>
    <t>PRAZO</t>
  </si>
  <si>
    <t xml:space="preserve">Alteração da CLÁUSULA DÉCIMA SEGUNDA - DA VIGÊNCIA, prorrogando o contrato original por mais 12 (doze) meses, com amparo legal previsto no Art. 57, inciso II da Lei Federal nº. 8.666/93.
  </t>
  </si>
  <si>
    <t>112/2017</t>
  </si>
  <si>
    <t>Contratação de Empresa para Locação de Veículo com condutor, veículo tipo pick-up (caminhonete)</t>
  </si>
  <si>
    <t>532/2017</t>
  </si>
  <si>
    <t>84.312.602/0001-74</t>
  </si>
  <si>
    <t>Contratação de uma Empresa Especializada na Prestação de Serviços de Manutenção e Reposição de Peças em Aparelhos de Refrigeração</t>
  </si>
  <si>
    <t>33.90.39.00 e 33.90.30.00</t>
  </si>
  <si>
    <t>114/2017</t>
  </si>
  <si>
    <t>DOU Nº 30 DOE :11.742</t>
  </si>
  <si>
    <t>DOE:11.769DOU: Nº 14</t>
  </si>
  <si>
    <t>DOE: 11.741</t>
  </si>
  <si>
    <t>Alteração da CLÁUSULA QUARTA - PRAZO DE VIGÊNCIA DO CONTRATO, prorrogando o contrato original por mais 12 (doze) meses.                                                                                                                                                          Fundamentação Legal: Art. 57, inciso II da Lei Federal nº. 8.666/93.</t>
  </si>
  <si>
    <t>Alteração da CLÁUSULA QUARTA - PRAZO DE VIGÊNCIA DO CONTRATO, prorrogando o contrato original por mais 12 (doze) meses.
Fundamentação Legal: Art. 57, inciso II da Lei Federal nº. 8.666/93.</t>
  </si>
  <si>
    <t>Contratação de Empresa para Locação de Veículo com condutor, veículo tipo utilitário.
Objeto do Aditamento: Alteração da CLÁUSULA QUARTA - PRAZO DE VIGÊNCIA DO CONTRATO, prorrogando o contrato original por mais 12 (doze) meses.
Fundamentação Legal: Art. 57, inciso II da Lei Federal nº. 8.666/93.</t>
  </si>
  <si>
    <t>Alteração da CLÁUSULA TERCEIRA - DO PREÇO E CONDIÇÕES DE PAGAMENTO, acrescendo 0,71% (zero vírgula setenta e um por cento) ao valor originalmente contratado, que perfaz a
quantia de R$ 989,73 (novecentos e oitenta e nove reais e setenta e três centavos), referente a inclusão do Automóvel DoblôAttractiv.
Fundamentação Legal: § 1º do Art. 65 da Lei nº 8.666/93.</t>
  </si>
  <si>
    <t>07.338.922/0001-52</t>
  </si>
  <si>
    <t>131120111/2013</t>
  </si>
  <si>
    <t>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t>
  </si>
  <si>
    <t>34.028.316/7709-95</t>
  </si>
  <si>
    <t>DOE:11.967 DOU: Nº 2</t>
  </si>
  <si>
    <t>07.355.957/0001-08</t>
  </si>
  <si>
    <t xml:space="preserve">7 Lan comercio e serviços ltda </t>
  </si>
  <si>
    <t xml:space="preserve">Manutenção e Suporte Técnico da Rede Metropolitanda Prefeitura Digital </t>
  </si>
  <si>
    <t>Alteração da CLÁUSULA QUARTA - PRAZO DE VIGÊNCIA DO CONTRATO, prorrogando o contrato original por mais 12 (doze) meses.
Fundamentação Legal: Inciso II do Art. 57 da Lei nº. 8.666/93.</t>
  </si>
  <si>
    <t xml:space="preserve">146/2017  </t>
  </si>
  <si>
    <t>16130/2017</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</si>
  <si>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 para atender as demandas da Secretaria Municipal de Saúde.</t>
  </si>
  <si>
    <t>147/2017</t>
  </si>
  <si>
    <t>Locação de Imóvel para Instalação do Centro de Atenção Psicossocial – CAPS da Secretaria Municipal de Saúde, não podendo ser mudada a sua destinação sem o consentimento expresso da locadora.</t>
  </si>
  <si>
    <t>16293/2017</t>
  </si>
  <si>
    <t>ARRAS ADMINISTRADORA DE BENS IMÓVEIS LIMPEZA E CONSERVAÇÃO LTDA</t>
  </si>
  <si>
    <t>63.600.449/0001-00</t>
  </si>
  <si>
    <t>461/2016</t>
  </si>
  <si>
    <t>TERMO DE ADESÃO A ATA Nº 461/2016 DO PREGÃO SRP 181/2016 - CPL 04</t>
  </si>
  <si>
    <t>Alteração da Cláusula Quarta - do Prazo de Vigência e Execução do Contrato, prorrogando o contrato original por mais 12 (doze) meses.
Fundamentação Legal: Art. 57, inciso IV da Lei Federal nº. 8.666/93.</t>
  </si>
  <si>
    <t>Alteração da CLÁUSULA OITAVA – DO PREÇO, para realização da repactuação dos valores contratuais com base no Acordo Coletivo de Trabalho 2017, resultando no acréscimo de R$ 1.609,12 (um mil seiscentos e nove reais e doze centavos) ao valor mensal, que passará de R$ 9.380,44 (nove mil trezentos e oitenta reais e quarenta e quatro centavos) para R$ 10.989,56 (dez mil novecentos e oitenta e nove reais e cinquenta e seis centavos), com amparo legal previsto no Art. 65, inciso II, alínea “d”, da Lei nº 8.666/93 e Parecer da
Procuradoria Geral do Município.                                                                                                                                             A presente repactuação tem efeitos financeiros retroativos a 01/01/2017</t>
  </si>
  <si>
    <t xml:space="preserve">DOU: Nº 64 DOE:12.025   </t>
  </si>
  <si>
    <t>Inciso X do art. 24 da Lei nº 8.666/93 e suas alterações.</t>
  </si>
  <si>
    <t>7362/2017</t>
  </si>
  <si>
    <t>Aquisição de Água Mineral Natural (em garrafões de 20 litros, em garrafa Pet de 500 ml e Garrafão cilíndrico de capacidade 20 litros), para atender a demanda da Secretaria Municipal de Saúde</t>
  </si>
  <si>
    <t>M. J. SILVA FERNANDES - ME</t>
  </si>
  <si>
    <t>9514/2017</t>
  </si>
  <si>
    <t>LARDEYS CONSTRUTORA E COMÉRCIO LTDA</t>
  </si>
  <si>
    <t xml:space="preserve">03.879.200/0001-54 </t>
  </si>
  <si>
    <t>Contratação de Empresa para Execução de Serviços de Construção de Unidade Básica de Saúde – Porte I, localizada na Rua Francisca Luzia, S/N. Bairro Albert Sampaio, no Município de Rio Branco – Acre.</t>
  </si>
  <si>
    <t>156/2017</t>
  </si>
  <si>
    <t>01 (R P) e 14 (SUS) – Proposta nº 84.317.205000/1150-13.</t>
  </si>
  <si>
    <t>12905/2017</t>
  </si>
  <si>
    <t>Locação de Imóvel para Instalação de Departamentos, para atender o Programa: Equipe Multiprofissional de Atenção Domiciliar – EMAD.</t>
  </si>
  <si>
    <t>157/2017</t>
  </si>
  <si>
    <t>P. H. GOMES BRASIL - ME</t>
  </si>
  <si>
    <t>21.914.919/0001-60</t>
  </si>
  <si>
    <t>Inciso X do art. 24 da Lei nº 8.666/93 e suas alterações</t>
  </si>
  <si>
    <t>G. S. SILVEIRA - ME</t>
  </si>
  <si>
    <t>84.313.923/0001-93</t>
  </si>
  <si>
    <t>S. L. DE CASTRO - ME</t>
  </si>
  <si>
    <t>08.629.283/0001-47</t>
  </si>
  <si>
    <t>Alteração da CLÁUSULA QUARTA - PRAZO DE VIGÊNCIA DO CONTRATO, prorrogando o contrato original por mais 12 (doze) meses, com amparo legal previsto no inciso II do art. 57 da Lei nº. 8.666/93.</t>
  </si>
  <si>
    <t>178/2017</t>
  </si>
  <si>
    <t>9559/2017</t>
  </si>
  <si>
    <t>APURINÃ EIRELI</t>
  </si>
  <si>
    <t>Contratação de Empresa para Execução de Serviços de Construção de Unidade Básica de Saúde – Porte IV, localizada na Rua Vertente, esquina com a Rua do Divisor, S/N, Bairro São Francisco, no Município de Rio Branco – Acre.</t>
  </si>
  <si>
    <t xml:space="preserve">03.200.207/0001-06 </t>
  </si>
  <si>
    <t>01 (RP) e 14 (SUS) – Proposta nº 84.317.205000/1150-10.</t>
  </si>
  <si>
    <t>Regime de empreitada por preço unitário</t>
  </si>
  <si>
    <t>Alteração da CLÁUSULA QUARTA - PRAZO DE VIGÊNCIA DO CONTRATO, prorrogando o contrato original por mais 12 (doze) meses.
Fundamentação Legal: inciso II do art. 57 da Lei Federal nº. 8.666/1993.</t>
  </si>
  <si>
    <t>DOE:11372</t>
  </si>
  <si>
    <t xml:space="preserve"> 17/08/2018</t>
  </si>
  <si>
    <t>213/2017</t>
  </si>
  <si>
    <t>18552/2017</t>
  </si>
  <si>
    <t>PREDIAL CONSTRUÇÕES LTDA</t>
  </si>
  <si>
    <t xml:space="preserve">13.676.569/0001-13 </t>
  </si>
  <si>
    <t>Contratação de Empresa para Execução de Serviços de Construção de Unidade Básica de Saúde – Porte I, localizada na Rua Lídia Rodrigues, S/N, Vila Manoel Marques, no Município de Rio Branco – Acre.</t>
  </si>
  <si>
    <t>01 (Recurso Próprio) e 14 (SUS) – Proposta nº 84.317.205000/1150-12.</t>
  </si>
  <si>
    <t xml:space="preserve"> 01/09/2018</t>
  </si>
  <si>
    <t>Alteração da CLÁUSULA DÉCIMA SEGUNDA - DA VIGÊNCIA, prorrogando o contrato original por mais 12 (doze) meses, com amparo legal previsto no inciso II do art. 57 da Lei nº. 8.666/93
e suas alterações.</t>
  </si>
  <si>
    <t xml:space="preserve">Alteração da CLÁUSULA DÉCIMA SEGUNDA - DA VIGÊNCIA, prorrogando o contrato original por mais 12 (doze) meses, com amparo legal previsto no inciso II do art. 57 da Lei nº. 8.666/93
e suas alterações.
</t>
  </si>
  <si>
    <t>254/2017</t>
  </si>
  <si>
    <t>24819/2017</t>
  </si>
  <si>
    <t>Contratação de Empresa para Execução de Serviços de Construção de Unidade Básica de Saúde – Porte I, localizada na Rua Travessa Ginásio Coberto, S/N, Bairro Aeroporto Velho, no Município de Rio Branco – Acre.</t>
  </si>
  <si>
    <t>01 (R P) e 14 (SUS) – Proposta nº 84.317.205000/1160-06</t>
  </si>
  <si>
    <t xml:space="preserve">DOU: Nº 135 DOE:12.096  </t>
  </si>
  <si>
    <t>Ampliação</t>
  </si>
  <si>
    <t>Alteração da CLÁUSULA TERCEIRA - DO PREÇO, CONDIÇÕES DE PAGAMENTO E REAJUSTE, acrescendo 25% (vinte e cinco por cento) ao item 01 contratado, que perfaz o valor de R$ 9.867,18 (nove mil oitocentos e sessenta e sete reais e dezoito centavos), com amparo legal previsto no §1º do art. 65 da Lei nº 8.666/93.</t>
  </si>
  <si>
    <t>Alteração da CLÁUSULA TERCEIRA - DO PREÇO E CONDIÇÕES DE PAGAMENTO, acrescendo 1,02% (um vírgula zero dois por cento) ao valor originalmente contratado, que perfaz a quantia de R$ 1.425,23 (um mil quatrocentos e vinte e cinco reais e vinte e três reais), referente a inclusão de um Doblô, duas caminhonetes L-200/Triton e uma motocicleta CG 160.
Fundamentação Legal: § 1º do Art. 65 da Lei nº 8.666/93.</t>
  </si>
  <si>
    <t>Alteração da CLÁUSULA SEGUNDA – DO PRAZO DE VIGÊNCIA, prorrogando a vigência do contrato por mais 12 (doze) meses, tendo como valor mensal a importância de R$ 6.425,36
(seis mil quatrocentos e vinte e cinco reais e trinta e seis centavos), totalizando o valor global R$ 77.104,32 (setenta e sete mil cento e quatro reais e trinta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</si>
  <si>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</si>
  <si>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R$ 167.596,56 (cento e sessenta e sete mil quinhentos e noventa e seis reais e cinquenta e seis centavos).</t>
  </si>
  <si>
    <t>Alteração da CLÁUSULA SEGUNDA – DO PRAZO DE VIGÊNCIA, prorrogando a vigência do contrato por mais 12 (doze) meses, tendo como valor mensal a importância de R$ 6.581,01 (seis mil quinhentos e oitenta e um reais e um centavo), totalizando o valor global
R$ 78.972,12 (setenta e oito mil novecentos e setenta e dois reais e doze centavos).</t>
  </si>
  <si>
    <t xml:space="preserve">Alteração da CLÁUSULA SEGUNDA – DO PRAZO DE VIGÊNCIA, prorrogando a vigência do contrato por mais 12 (doze) meses, tendo como valor mensal a importância de R$ 7.114,83
(sete mil cento e quatorze reais e oitenta e três centavos), totalizando o valor global R$ 85.377,96 (oitenta e cinco mil trezentos e setenta e sete reais e noventa e seis centavos). </t>
  </si>
  <si>
    <t>Alteração da CLÁUSULA SEGUNDA – DO PRAZO DE VIGÊNCIA, prorrogando a vigência do contrato por mais 12 (doze) meses, tendo como valor mensal a importância de R$ 5.338,20
(cinco mil trezentos e trinta e oito reais e vinte centavos), totalizando o valor global R$ 64.058,40 (sessenta e quatro mil cinquenta e oito reais e quarenta centavos).</t>
  </si>
  <si>
    <t>Alteração da CLÁUSULA SEGUNDA – DO PRAZO DE VIGÊNCIA, prorrogando a vigência do contrato por mais 12 (doze) meses, tendo como valor mensal que passará a ser R$ 12.512,96 (doze mil quinhentos e doze reais e noventa e seis centavos), totalizando o valor
anual de R$ 150.155,52 (cento e cinquenta mil cento e cinquenta e cinco reais e cinquenta e dois centavos), até o término da vigência contratual.</t>
  </si>
  <si>
    <t>DOE:12.020DOU: Nº 59</t>
  </si>
  <si>
    <t>DOE:12.059DOU: Nº 152</t>
  </si>
  <si>
    <t xml:space="preserve">DOU: Nº 59 DOE:12.020   </t>
  </si>
  <si>
    <t>DOE:11.102</t>
  </si>
  <si>
    <t>DOE:11.211</t>
  </si>
  <si>
    <t>DOE:11.223</t>
  </si>
  <si>
    <t>001/2018</t>
  </si>
  <si>
    <t>002/2018</t>
  </si>
  <si>
    <t>003/2018</t>
  </si>
  <si>
    <t>004/2018</t>
  </si>
  <si>
    <t>005/2018</t>
  </si>
  <si>
    <t>006/2018</t>
  </si>
  <si>
    <t>007/2018</t>
  </si>
  <si>
    <t>008/2018</t>
  </si>
  <si>
    <t>009/2018</t>
  </si>
  <si>
    <t>010/2018</t>
  </si>
  <si>
    <t>011/2018</t>
  </si>
  <si>
    <t>013/2018</t>
  </si>
  <si>
    <t>014/2018</t>
  </si>
  <si>
    <t>017/2018</t>
  </si>
  <si>
    <t>019/2018</t>
  </si>
  <si>
    <t>020/2018</t>
  </si>
  <si>
    <t>35986/2017</t>
  </si>
  <si>
    <t>Contratação de empresa especializada em centrais de atendimento (call-centers) para oferecer prestação de serviço de tele-atendimento na Ouvidoria Municipal de Saúde,para atender as demandas da Secretaria Municipal de Saúde</t>
  </si>
  <si>
    <t>A. S. BASÍLIO - ME</t>
  </si>
  <si>
    <t>3.3.90.39.00 (Outros Serviços de Terceiros – Pessoa Jurídica)</t>
  </si>
  <si>
    <t>01 (Recurso Próprio) e 14 (Repasse SUS).</t>
  </si>
  <si>
    <t>01 (Recurso Próprio) e 14 (SUS).</t>
  </si>
  <si>
    <t>01 (Recurso Próprio)</t>
  </si>
  <si>
    <t>01 (Recurso Próprio) e 14 (SUS) e 15 (Convênio Estadual)</t>
  </si>
  <si>
    <t>01 (Recurso Próprio) e 14 (SUS)</t>
  </si>
  <si>
    <t>022/2018</t>
  </si>
  <si>
    <t>023/2018</t>
  </si>
  <si>
    <t>024/2018</t>
  </si>
  <si>
    <t>025/2018</t>
  </si>
  <si>
    <t>026/2018</t>
  </si>
  <si>
    <t>030/2018</t>
  </si>
  <si>
    <t>031/2018</t>
  </si>
  <si>
    <t xml:space="preserve">DOU: Nº 204 DOE:12.166 </t>
  </si>
  <si>
    <t>37307/2017</t>
  </si>
  <si>
    <t>Contratação de Empresa de Engenharia para Execução de Serviços de Construção do Centro de Atendimento ao Autista, localizada na Rua São Lázaro, Conjunto Tangará, Bairro Estação Experimental, no Município de Rio Branco - Acre.</t>
  </si>
  <si>
    <t>IMPERIAL COMÉRCIO E CONSTRUÇÃO EIRELI - ME</t>
  </si>
  <si>
    <t xml:space="preserve">20.238.239/0001-01 </t>
  </si>
  <si>
    <t>01 (Recurso Próprio) e 06 (Convênio Federal) – Contrato de Repasse nº 389.578-97/2012/MS/CAIXA – SICONV 772012/2012.</t>
  </si>
  <si>
    <t>Alteração da CLÁUSULA QUARTA - PRAZO DE VIGÊNCIA DO REGISTRO DE PREÇOS E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</si>
  <si>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</si>
  <si>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</si>
  <si>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042/2018</t>
  </si>
  <si>
    <t>1 (Recurso Próprio) e 14 (SUS)</t>
  </si>
  <si>
    <t>046/2018</t>
  </si>
  <si>
    <t>41953/2017</t>
  </si>
  <si>
    <t>049/2018</t>
  </si>
  <si>
    <t xml:space="preserve">DOU: Nº 184 DOE:12.190    </t>
  </si>
  <si>
    <t>001-A/2018</t>
  </si>
  <si>
    <t>34337/2017</t>
  </si>
  <si>
    <t>Contratação de empresa especializada na prestação de serviços de manutenção preventiva e corretiva de veículos tipo motocicleta</t>
  </si>
  <si>
    <t xml:space="preserve">DOU: Nº 189 DOE:12.150 </t>
  </si>
  <si>
    <t>Alteração da CLÁUSULA QUARTA - PRAZO DE VIGÊNCIA DO CONTRATO, prorrogando o contrato original por mais 6 (seis) meses.
Fundamentação Legal: inciso II do Art. 57 da Lei nº. 8.666/93.</t>
  </si>
  <si>
    <t xml:space="preserve"> 04/08/2018</t>
  </si>
  <si>
    <t>VALOR/PRAZO</t>
  </si>
  <si>
    <t>Alteração da CLÁUSULA QUARTA – DO PRAZO DE VIGÊNCIA DO CONTRATO, prorrogando o contrato original por mais 6 (seis) meses, com amparo legal previsto no inciso II do art. 57 da Lei nº 8.666/93.</t>
  </si>
  <si>
    <t>34335/2017</t>
  </si>
  <si>
    <t>Contratação de Empresa Especializada na locação de impressoras jato de tinta com sistema bulk ink</t>
  </si>
  <si>
    <t>053/2018</t>
  </si>
  <si>
    <t>001-B/2018</t>
  </si>
  <si>
    <t>37766/2017</t>
  </si>
  <si>
    <t>Contratação de empresa para realização de serviços de manutenção preventiva e corretiva, com fornecimento de peças, dos equipamentos odontológicos que constituem o patrimônio da Secretaria Municipal de Saúde.</t>
  </si>
  <si>
    <t>MASTER COMÉRCIO SERVIÇOS EIRELI</t>
  </si>
  <si>
    <t>1 (Recurso Próprio)</t>
  </si>
  <si>
    <t xml:space="preserve"> TERMO DE ADESÃO À ATA DE REGISTRO DE PREÇOS Nº 001/2017, decorrente do PREGÃO SRP Nº 643/2016 – CPL 04</t>
  </si>
  <si>
    <t xml:space="preserve">DOU: Nº 208 DOE:12.170 </t>
  </si>
  <si>
    <t xml:space="preserve">DOU: Nº 106 DOE:12.167   </t>
  </si>
  <si>
    <t>DOE: 11.934  DOU: 171</t>
  </si>
  <si>
    <t>055/2018</t>
  </si>
  <si>
    <t>056/2018</t>
  </si>
  <si>
    <t>28006/2017</t>
  </si>
  <si>
    <t>N. W. CONSTRUÇÕES E COMÉRCIO VITÓRIA LTDA</t>
  </si>
  <si>
    <t xml:space="preserve">23.256.272/0001-52 </t>
  </si>
  <si>
    <t>Contratação de Empresa para Execução de Serviços de Ampliação da Unidade de Saúde da Família – USF Vila da Amizade, localizada na Rua Monte Sinai, Nº 324, Santa Helena, no Município de Rio Branco - Acre.</t>
  </si>
  <si>
    <t>Alteração da CLÁUSULA SEXTA – DA VIGÊNCIA DO CONTRATO, prorrogando a vigência do contrato original por mais 210 (duzentos e dez) dias, e prorrogando o prazo de execução dos serviços por mais 150 (cento e cinquenta) dias, conforme justificativa
apresentada pela Secretaria Municipal de Obras Públicas, com amparo legal previsto no Art. 57, §1º, inciso VI da Lei nº 8.666/93.</t>
  </si>
  <si>
    <t>057/2018</t>
  </si>
  <si>
    <t>44188/2017</t>
  </si>
  <si>
    <t>Contratação de empresa especializada em lavagem de automóveis e outros serviços com fornecimentos de materiais, equipamentos, pessoais e instalações próprias</t>
  </si>
  <si>
    <t>AMAZONAS COMÉRCIO, SERVIÇOS E REPRESENTAÇÕES LTDA</t>
  </si>
  <si>
    <t>08.580.940/0001-09</t>
  </si>
  <si>
    <t>928/2018</t>
  </si>
  <si>
    <t>Contratação de Serviços de Reprografia (cópias simples, cópia colorida, carimbo e refil para carimbo e outros), para atender as demandas da Secretaria Municipal de Saúde</t>
  </si>
  <si>
    <t>063/2018</t>
  </si>
  <si>
    <t>070/2018</t>
  </si>
  <si>
    <t>Alteração da CLÁUSULA QUARTA - PRAZO DE VIGÊNCIA DO CONTRATO, prorrogando o contrato original por mais 6 (seis) meses, com amparo legal previsto no inciso II do art. 57 da Lei
nº 8.666/93.</t>
  </si>
  <si>
    <t>XI</t>
  </si>
  <si>
    <t>Alteração da CLÁUSULA QUARTA - PRAZO DE VIGÊNCIA DO CONTRATO, prorrogando o contrato original por mais 6 (seis) meses, com amparo legal previsto no inciso II do art. 57 da Lei
nº. 8.666/93.</t>
  </si>
  <si>
    <t>TERMO DE ADESÃO nº 004/2016 - Pregão SRP nº 018/2016</t>
  </si>
  <si>
    <t>081/2018</t>
  </si>
  <si>
    <t xml:space="preserve">DOU: Nº 148 DOE:12.216  </t>
  </si>
  <si>
    <t xml:space="preserve">DOU: Nº 135 DOE:12.096 </t>
  </si>
  <si>
    <t xml:space="preserve">DOU: Nº 17 DOE:12.226    </t>
  </si>
  <si>
    <t>057-A/2018</t>
  </si>
  <si>
    <t>14.288.275/0001-87</t>
  </si>
  <si>
    <t>Alteração da CLÁUSULA SEGUNDA – DO PREÇO E CONDIÇÕES DE PAGAMENTO, para realização da repactuação contratual com base no Acordo Coletiva de Trabalho 2017/2018, resultando no acréscimo de R$ 4.766,71 (quatro mil setecentos e sessenta e seis reais e setenta e um centavos) ao valor mensal, que passará de R$ 89.171,51 (oitenta e nove mil cento e setenta e um reais e cinquenta e um centavos) para R$ 93.698,22 (noventa e três mil seiscentos e noventa e oito reais e vinte e dois centavos).
Fundamentação Legal: Art. 65, inciso II, alínea “d”, da Lei nº 8.666/93 e Parecer da Procuradoria Geral do Município.</t>
  </si>
  <si>
    <t>095/2018</t>
  </si>
  <si>
    <t>109/2018</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</si>
  <si>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</si>
  <si>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com amparo legal previsto no inciso II do art. 57 da Lei nº. 8.666/93.</t>
  </si>
  <si>
    <t>Alteração da CLÁUSULA DÉCIMA SEGUNDA - DA VIGÊNCIA, prorrogando o contrato original por mais 6 (seis) meses, com amparo legal previsto no Art. 57, inciso II da Lei Federal nº. 8.666/93.</t>
  </si>
  <si>
    <t>114/2018</t>
  </si>
  <si>
    <t>122/2018</t>
  </si>
  <si>
    <t>124/2018</t>
  </si>
  <si>
    <t>11678/2018</t>
  </si>
  <si>
    <t>LOACRE – LOCAÇÃO E COMÉRCIO DE MAQUINAS E EQUIPAMENTOS PARA CONSTRUÇÃO LTDA - EPP</t>
  </si>
  <si>
    <t xml:space="preserve">03.520.514/0001-66 </t>
  </si>
  <si>
    <t>Contratação de empresa para prestação de serviços de locação de veículo de apoio, tipo passeio, com condutor, para atender as demandas da Secretaria Municipal de Saúde, conforme o disposto no Termo de Referência - Anexo I, do Edital do Pregão Presencial para Registro de Preços nº. 053/2017 - CPL 01, constante do processo administrativo n. 11678/2018</t>
  </si>
  <si>
    <t>Departamento de Estradas de Rodagem, Infraestrutura Hidroviária e Aeroportuária
do Acre – DERACRE,</t>
  </si>
  <si>
    <t>2196/2018</t>
  </si>
  <si>
    <t>DOE:12.023</t>
  </si>
  <si>
    <t>DOE:12.239DOU: Nº 29</t>
  </si>
  <si>
    <t>Alteração da CLÁUSULA QUARTA – DO PRAZO DE VIGÊNCIA DO CONTRATO, prorrogando o contrato original por mais 6 (seis) meses, com amparo legal previsto no inciso II do art. 57 da Lei nº. 8.666/93.</t>
  </si>
  <si>
    <t>Alteração da CLÁUSULA QUARTA - PRAZO DE VIGÊNCIA DO CONTRATO, prorrogando o contrato original por mais 6 (seis) meses.
Fundamentação Legal: Art. 57, inciso II da Lei Federal nº. 8.666/93.</t>
  </si>
  <si>
    <t>127/2018</t>
  </si>
  <si>
    <t>9859/2018</t>
  </si>
  <si>
    <t>W. L. ISRAEL - ME</t>
  </si>
  <si>
    <t>27.582.639/0001-89</t>
  </si>
  <si>
    <t>Contratação de Pessoa Jurídica para Prestação de Serviços de Transporte, Veículo Tipo Pick-Up (com condutor), para atender a demandas da Secretaria Municipal de Saúde</t>
  </si>
  <si>
    <t>01 (Recursos Próprios) e 14 (SUS).</t>
  </si>
  <si>
    <t>1076/2018</t>
  </si>
  <si>
    <t>Aquisição de Material de Expediente (Escritório)</t>
  </si>
  <si>
    <t>1 (Recurso Próprio) e 14 (SUS).</t>
  </si>
  <si>
    <t>DOU:59  DOE:12.268</t>
  </si>
  <si>
    <t>DOU:17 DOE:12.226</t>
  </si>
  <si>
    <t xml:space="preserve">DOU: Nº 17 DOE:12.226   </t>
  </si>
  <si>
    <t>Alteração da CLÁUSULA SEGUNDA - DO PRAZO DE VIGÊNCIA, prorrogando a vigência do contrato por mais 6 (seis) meses, tendo como valor mensal a importância de R$ 12.299,20 (doze mil duzentos e noventa e nove reais e vinte centavos), totalizando o valor global R$ 73.795,20 (setenta e três mil setecentos e noventa e cinco reais e vinte centavos).</t>
  </si>
  <si>
    <t>Alteração da CLÁUSULA SEXTA – DA VIGÊNCIA DO CONTRATO, prorrogando o prazo de execução dos serviços por mais 90 (noventa) dias, conforme justificativa apresentada pela Secretaria Municipal de Obras Públicas, com amparo legal previsto no Art. 57,
§1º, inciso I e VI da Lei nº 8.666/93.</t>
  </si>
  <si>
    <t>Alteração da CLÁUSULA TERCEIRA - DO PREÇO E CONDIÇÕES DE PAGAMENTO, acrescendo 25% (vinte e cinco por cento) ao item 3 contratado, resultando em 2 (dois) postos e acréscimo no valor mensal de R$ 4.465,24 (quatro mil quatrocentos e sessenta e cinco reais e vinte e quatro centavos).
Fundamentação Legal: §1º do Art. 65 da Lei nº 8.666/93.</t>
  </si>
  <si>
    <t>ABREU DE SOUZA &amp; CIA LTDA</t>
  </si>
  <si>
    <t>21.214.851/0001-07</t>
  </si>
  <si>
    <t>Constitui objeto deste Termo, alterar a CLÁUSULA QUARTA – PRAZO DA VIGÊNCIA DO REGISTRO DE PREÇO E DO CONTRATO que passa ter a seguinte redação: CLÁUSULA QUARTA – PRAZO DA VIGÊNCIA DO REGISTRO DE PREÇO E DO CONTRATO: Fica prorrogado o prazo de execução dos serviços objeto deste Termo Aditivo até 03 de março de 2019, podendo ser prorrogado.</t>
  </si>
  <si>
    <t>PRAZO/VALOR</t>
  </si>
  <si>
    <t>Alteração da CLÁUSULA OITAVA – DO PREÇO, para realização da repactuação dos valores contratuais com base no Acordo Coletivo de Trabalho 2017, resultando no acréscimo de R$
804,56 (oitocentos e quatro reais e cinquenta e seis centavos) ao valor mensal, que passará de R$ 4.690,22 (quatro mil seiscentos e noventa reais e vinte e dois centavos) para R$ 5.494,78 (cinco mil quatrocentos e noventa e quatro reais e setenta e oito centavos), com amparo legal previsto no Art. 65, inciso II, alínea “d”, da Lei nº 8.666/93 e Parecer da
Procuradoria Geral do Município.                                                                                                                                        presente repactuação tem efeitos financeiros retroativos a 01/01/2017</t>
  </si>
  <si>
    <t>Alterar as Cláusulas Segunda, Terceira e Décima
Sexta do Contrato original, prorrogando a vigência do citado contrato
por mais 12 (doze) meses, a partir do dia 31/12/2011 até 31/12/2012.</t>
  </si>
  <si>
    <t>Alterar as Cláusulas Segunda, Terceira e Décima
Sexta do Contrato original, prorrogando a vigência do citado contrato
por mais 12 (doze) meses, a partir do dia 31/12/2012 até 31/12/2013.</t>
  </si>
  <si>
    <t>Alterar as Cláusulas Segunda, Terceira e Décima
Sexta do Contrato original, prorrogando a vigência do citado contrato
por mais 12 (doze) meses, a partir do dia 31/12/2013 até 31/12/2014.</t>
  </si>
  <si>
    <t>Alterar as Cláusulas Segunda, Terceira e Décima Sexta do
Contrato nº 001/2012, prorrogando a vigência do citado contrato por
mais 12 (doze) meses, a partir do dia 31/12/2012 até 31/12/2013.</t>
  </si>
  <si>
    <t>Alterar as Cláusulas Segunda, Terceira e Décima Sexta do
Contrato nº 005/2012, prorrogando a vigência do citado contrato por
mais 12 (doze) meses, a partir do dia 31/12/2012 até 31/12/2013.</t>
  </si>
  <si>
    <t>Alterar as Cláusulas Segunda, Terceira e Décima Sexta do
Contrato nº 004/2012, prorrogando a vigência do citado contrato por
mais 12 (doze) meses, a partir do dia 31/12/2012 até 31/12/2013.</t>
  </si>
  <si>
    <t>171/2018</t>
  </si>
  <si>
    <t>18581/2018</t>
  </si>
  <si>
    <t>Contratação de Empresa Especializada na Prestação de Serviços de Manutenção Preventiva e Corretiva de Elevadores – com fornecimento de peças, ferramentas, equipamentos, materiais de consumo, e materiais de reposição imediata necessários para execução dos serviços nos locais onde estão instalados os equipamentos,conforme especificações contidas no Termo de Referência do Edital - Pregão SRP nº 016/2018.</t>
  </si>
  <si>
    <t xml:space="preserve">TERMO DE ADESÃO Nº 005/2018
PREGÃO SRP Nº 016/2018 - CPL
</t>
  </si>
  <si>
    <t>AMAZONELEV LTDA</t>
  </si>
  <si>
    <t>22.391.531/0001-95</t>
  </si>
  <si>
    <t>SECRETARIA MUNICIPAL DA CASA CIVIL</t>
  </si>
  <si>
    <t>A. C. S. MARQUES - ME</t>
  </si>
  <si>
    <t>15.245.891/0001-13</t>
  </si>
  <si>
    <t>Alteração da CLÁUSULA QUARTA - PRAZO DE VIGÊNCIA DO CONTRATO, prorrogando o contrato original por mais 06 (seis) meses.
Fundamentação Legal: Inciso II do Art. 57 da Lei nº. 8.666/93.</t>
  </si>
  <si>
    <t>Alteração da CLÁUSULA TERCEIRA - DO PREÇO E CONDIÇÕES DE PAGAMENTO, acrescendo 17% (dezessete por cento) ao item 1 (serviços de cozinheiro) contratado, resultando em 1 (um) posto de trabalho e acréscimo no valor mensal de R$ 2.387,22 (dois mil trezentos e oitenta e sete reais e vinte e dois centavos), perfazendo a diferença total de R$ 11.936,10 (onze mil novecentos e trinta e seis reais e dez centavos).
Fundamentação Legal: §1º do Art. 65 da Lei nº 8.666/93.</t>
  </si>
  <si>
    <t>Alteração da CLÁUSULA QUINTA – DO VALOR DO CONTRATO – EMPENHO E DOTAÇÃO DO VALOR, acrescendo a importância de R$ 4.953,51 (quatro mil novecentos e cinquenta e três reais e cinquenta e um centavos), e, suprimindo a importância de R$ 2.028,92 (dois mil vinte e oito reais e noventa e dois centavos), perfazendo a diferença de R$ 2.924,59 (dois mil novecentos e vinte e quatro reais e cinquenta e nove centavos) a ser acrescido do valor contratado, conforme adequação apresentada através do Ofício nº 1053/2018/GAB/SEOP.
Fundamentação Legal: Art. 65 §1º da Lei nº 8.666/1993.</t>
  </si>
  <si>
    <t>Alteração da CLÁUSULA QUINTA – DO VALOR DO CONTRATO – EMPENHO E DOTAÇÃO DO VALOR, acrescendo a importância de R$ 169.353,68 (cento e sessenta e nove mil trezentos e cinquenta e três reais e sessenta e oito centavos), e, suprimindo a importância de R$ 2.985,03 (dois mil novecentos e oitenta e cinco reais e três centavos), perfazendo a diferença de R$ 166.368,65 (cento e sessenta e seis mil trezentos e sessenta e oito reais e sessenta e cinco centavos) a ser acrescido do valor contratado, conforme adequação apresentada através do Ofício nº 1064/2018/GAB/SEOP.
Fundamentação Legal: Art. 65 §1º da Lei nº 8.666/1993</t>
  </si>
  <si>
    <t xml:space="preserve">DOE N.º 12.224 </t>
  </si>
  <si>
    <t>Alteração da CLÁUSULA QUARTA - DO PRAZO DE VIGÊNCIA E EXECUÇÃO DO CONTRATO, prorrogando o contrato original por mais 6 (seis) meses e 15 (quinze) dias.
Fundamentação Legal: Art. 57, inciso IV da Lei Federal nº. 8.666/93.</t>
  </si>
  <si>
    <t>Alteração da CLÁUSULA QUARTA – DO PRAZO DE VIGÊNCIA DO CONTRATO, prorrogando o contrato original por mais 6 (seis) meses e 13 (treze) dias.
Fundamentação Legal: Art. 57, inciso IV da Lei nº 8.666/1993.</t>
  </si>
  <si>
    <t>179/2018</t>
  </si>
  <si>
    <t>JOSÉ SANTOS DE ANDRADE</t>
  </si>
  <si>
    <t>587.193.509-53</t>
  </si>
  <si>
    <t>Locação de Imóvel para a realização de aulas de equoterapia para crianças especiais.</t>
  </si>
  <si>
    <t xml:space="preserve">3.3.90.36.00 </t>
  </si>
  <si>
    <t>20715/2018</t>
  </si>
  <si>
    <t>190/2018</t>
  </si>
  <si>
    <t>14508/2018</t>
  </si>
  <si>
    <t>ESTAÇÃO VIP SEGURANÇA PRIVADA EIRELI</t>
  </si>
  <si>
    <t>Contratação de empresa para prestação de Serviços Terceirizados de Vigilância Eletrônica através de SISTEMA DIGITAL DE CÂMERAS DE MONITORAMENTO EM CIRCUITO FECHADO (CFTV) COM ACESSO REMOTO via IP (Internet Protocol) E SISTEMA DE ALARMES, Monitorada 24h por dia, 07 (sete) dias por semana, com monitoramento remoto de sistemas de alarmes e de vistoria de Pronta Resposta, com fornecimento de equipamentos e serviço para instalação e configuração do sistema de alarme, mediante cessão gratuita (comodato)</t>
  </si>
  <si>
    <t>22349/2018</t>
  </si>
  <si>
    <t>W. ANDRADE SILVA - ME</t>
  </si>
  <si>
    <t>17.940.616/0001-45</t>
  </si>
  <si>
    <t>Contratação de Empresa para o serviço de geração/produção e veiculação de busdoor de publicidade e propaganda</t>
  </si>
  <si>
    <t>12543/2018</t>
  </si>
  <si>
    <t>O. LIMA DE ARAÚJO - ME</t>
  </si>
  <si>
    <t>23.141.967/0001-99</t>
  </si>
  <si>
    <t>Aquisição de Água Potável, através de caminhão pipa, para atender as demandas da Secretaria Municipal de Saúde</t>
  </si>
  <si>
    <t>J. S. CORDEIRO - EPP</t>
  </si>
  <si>
    <t xml:space="preserve">DOU: Nº 62 DOE:12.270    </t>
  </si>
  <si>
    <t>PREFEITURA MUNICIPAL DE RIO BRANCO
SUPERINTENDÊNCIA MUNICIPAL DE TRANSPORTES E TRÂNSITO – RBTRANS</t>
  </si>
  <si>
    <t xml:space="preserve">DOU: Nº 75 DOE:12.285    </t>
  </si>
  <si>
    <t>Alteração da CLÁUSULA SEGUNDA - DO PRAZO DE VIGÊNCIA, prorrogando a vigência do contrato por mais 6 (seis) meses e 16 (dezesseis) dias, tendo como valor mensal a importância de R$ 2.500,00 (dois mil e quinhentos reais), totalizando o valor global de R$ 16.333,28 (dezesseis mil trezentos e trinta e três reais e vinte e oito centavos).</t>
  </si>
  <si>
    <t>Alteração da CLÁUSULA QUARTA - PRAZO DE  VIGÊNCIA DO REGISTRO DE PREÇOS E DO CONTRATO, prorrogando o contrato original por mais 6 (seis) meses, com amparo legal previsto no inciso II do art. 57 da Lei nº 8.666/93.</t>
  </si>
  <si>
    <t xml:space="preserve">Alteração da CLÁUSULA QUARTA – DO PRAZO DE VIGÊNCIA DO CONTRATO,  prorrogando o contrato original por mais 6 (seis) meses, com amparo legal previsto no inciso II do art. 57 da Lei nº 8.666/93. </t>
  </si>
  <si>
    <t>Alteração da CLÁUSULA DÉCIMA SEGUNDA - DA VIGÊNCIA, prorrogando o contrato original por mais 6 (seis) meses e 16 (dezesseis) dias, com amparo legal previsto no Art. 57, inciso II da Lei Federal nº. 8.666/93.</t>
  </si>
  <si>
    <t xml:space="preserve">Alteração da CLÁUSULA QUARTA – DO PRAZO DE VIGÊNCIA DO CONTRATO, prorrogando o contrato original por mais 6 (seis) meses, com amparo legal previsto no inciso II do art. 57 da Lei nº 8.666/93.
</t>
  </si>
  <si>
    <t>Alteração das CLÁUSULAS PRIMEIRA E SEGUNDA, passando a destinação do imóvel para a instalação do departamento de vigilância sanitária da SEMSA e Conselho Municipal de Saúde; e prorrogando a vigência do contrato por mais 6 (seis) meses, tendo como valor mensal a importância de R$ 12.000,00 (doze mil reais), totalizando o valor global de R$ 72.000,00 (setenta e dois mil reais), até o término da vigência contratual.</t>
  </si>
  <si>
    <t>Alteração prorrogando o contrato original por mais 5 (cinco) meses e 18 (dezoito) dias, com amparo legal previsto no inciso II do art. 57 da Lei nº. 8.666/93.</t>
  </si>
  <si>
    <t>Alteração da CLÁUSULA QUARTA - PRAZO DE VIGÊNCIA DO CONTRATO, prorrogando o contrato original por mais 6 (seis) meses e 6 (seis) dias, com amparo legal previsto no inciso II do
art. 57 da Lei nº. 8.666/93.</t>
  </si>
  <si>
    <t>Alteração da CLÁUSULA SEXTA – DA VIGÊNCIA DO CONTRATO, prorrogando a vigência do contrato original por mais 180 (cento e oitenta) dias, e prorrogando o prazo de execução dos serviços por mais 150 (cento e cinquenta) dias, conforme justificativa
apresentada pela Secretaria Municipal de Obras Públicas.                                              Fundamentação Legal: Art. 57, §1º, inciso I, II e III da Lei nº 8.666/93.</t>
  </si>
  <si>
    <t>205/2018</t>
  </si>
  <si>
    <t>21960/2018</t>
  </si>
  <si>
    <t xml:space="preserve">TERMO DE ADESÃO Nº 007/2018
PREGÃO ELETRÔNICO SRP Nº 228/2017
</t>
  </si>
  <si>
    <t>CARVALHO &amp; NERY LTDA</t>
  </si>
  <si>
    <t xml:space="preserve">00.285.660/0001-66 </t>
  </si>
  <si>
    <t>01 (Recurso Próprio).</t>
  </si>
  <si>
    <t>Contratação de serviços laboratoriais para realização de exames de triagem sorológica de gestantes, com coleta de soro por punção venosa ou em amostras de sangue em papel filtro por punção digital, para diagnóstico das seguintes doenças: toxoplasmose, citomegalovirose, hepatite B, hepatite C, hemoglobinopatia S, HTLV, Chagas e dosagem de TSH por meio de Sistema de Registro de Preços (SRP) para atender as necessidades da Secretaria Municipal de Saúde</t>
  </si>
  <si>
    <t>Alteração da CLÁUSULA QUARTA - PRAZO DE VIGÊNCIA DO CONTRATO, prorrogando o contrato original por mais 4 (quatro) meses e 26 (vinte e seis) dias.
Fundamentação Legal: Art. 57, inciso II da Lei Federal nº. 8.666/93.</t>
  </si>
  <si>
    <t xml:space="preserve">Alteração da CLÁUSULA QUARTA - PRAZO DE VIGÊNCIA DO CONTRATO, prorrogando o contrato original por mais 5 (cinco) meses e 4 (quatro) dias.                                                                             Fundamentação Legal: Art. 57, inciso II da Lei Federal nº. 8.666/93.                                                                                                                                                                  </t>
  </si>
  <si>
    <t>Alteração da CLÁUSULA QUARTA – DO PRAZO DE VIGÊNCIA DO CONTRATO, prorrogando o contrato original por mais 5 (cinco) meses.
Fundamentação Legal: Art. 57, inciso II da Lei nº 8.666/1993.</t>
  </si>
  <si>
    <t>Alteração da CLÁUSULA QUARTA - PRAZO DE VIGÊNCIA DO CONTRATO, prorrogando o contrato original por mais 4 (quatro) meses e 17 (dezessete) dias.
Fundamentação Legal: inciso II do art. 57 da Lei Federal nº. 8.666/1993.</t>
  </si>
  <si>
    <t>Alteração da CLÁUSULA QUARTA - PRAZO DE VIGÊNCIA DO CONTRATO, prorrogando o contrato original por mais 5 (cinco) meses, com amparo legal previsto no inciso II do art. 57 da Lei nº. 8.666/93.</t>
  </si>
  <si>
    <t xml:space="preserve">DOU: Nº 92 DOE:12.303   </t>
  </si>
  <si>
    <t>Alteração da CLÁUSULA QUARTA - PRAZO DE VIGÊNCIA DO CONTRATO, prorrogando o contrato original por mais 4 (quatro) meses e 11 (onze) dias.
Fundamentação Legal: Art. 57, inciso II da Lei nº 8.666/1993.</t>
  </si>
  <si>
    <t>2776/2018</t>
  </si>
  <si>
    <t>Aquisição de Material Gráfico, para atender as demandas da Secretaria Municipal de Saúde no município de Rio Branco – AC</t>
  </si>
  <si>
    <t xml:space="preserve">DOU: Nº 29 DOE:12.239 </t>
  </si>
  <si>
    <t>211/2018</t>
  </si>
  <si>
    <t>17585/2018</t>
  </si>
  <si>
    <t>TECSERV TERCEIRIZAÇÃO COMÉRCIO E SERVIÇOS LTDA</t>
  </si>
  <si>
    <t>14.840.259/0001-55</t>
  </si>
  <si>
    <t>Contratação de pessoa jurídica para prestação de serviços de apoio administrativo: Serviços de Digitação, a fim de atender as necessidades da Secretaria Municipal de Saúde</t>
  </si>
  <si>
    <t>3.3.90.39.00 (Pessoa Jurídica)</t>
  </si>
  <si>
    <t>Contratação de pessoa jurídica para prestação de serviços de apoio administrativo: Recepção, a fim de atender as necessidades da Secretaria Municipal de Saúde</t>
  </si>
  <si>
    <t>KRONOS PROJETOS E SERVIÇOS LTDA</t>
  </si>
  <si>
    <t>03.082.817/0001-44</t>
  </si>
  <si>
    <t>212/2018</t>
  </si>
  <si>
    <t xml:space="preserve">DOU: Nº 115 DOE:12.325 </t>
  </si>
  <si>
    <t>Alteração da CLÁUSULA SEXTA – DA VIGÊNCIA DO CONTRATO, prorrogando a vigência do contrato original por mais 330 (trezentos e trinta) dias, e prorrogando o prazo de execução dos serviços por mais 300 (trezentos) dias, conforme justificativa apresentada
pela Secretaria Municipal de Obras Públicas.</t>
  </si>
  <si>
    <t>Alteração da CLÁUSULA SEXTA – DA VIGÊNCIA DO CONTRATO, prorrogando a vigência do contrato original por mais 120 (cento e vinte) dias, e prorrogando o prazo de execução dos serviços por mais 120 (cento e vinte) dias, conforme justificativa apresentada
pela Secretaria Municipal de Obras Públicas.
Fundamentação Legal: Art. 57, §1º, inciso I, II e III da Lei nº 8.666/93.</t>
  </si>
  <si>
    <t>Alteração da CLÁUSULA QUARTA - PRAZO DE VIGÊNCIA DO CONTRATO, prorrogando o contrato original por mais 5 (cinco) meses.
Fundamentação Legal: Art. 57, inciso II da Lei nº 8.666/1993.</t>
  </si>
  <si>
    <t>228/2017-A/SES/DF</t>
  </si>
  <si>
    <t>DOU Nº 242</t>
  </si>
  <si>
    <t>SECRETARIA DE ESTADO DE SAÚDE DO DISTRITO FEDERAL</t>
  </si>
  <si>
    <t>Alteração da CLÁUSULA QUARTA - PRAZO DE VIGÊNCIA DO CONTRATO, prorrogando o contrato original por mais 4 (quatro) meses e 2 (dois) dias.
Fundamentação Legal: inciso II do art. 57 da Lei Federal nº. 8.666/1993.</t>
  </si>
  <si>
    <t>Contratação de Serviço de Transporte (veículo tipo Pick-Up). Objeto do Aditamento: Alteração da CLÁUSULA QUARTA - PRAZO DE VIGÊNCIA DO CONTRATO, prorrogando o contrato original por mais 4 (quatro) meses e 12 (doze) dias.
Fundamentação Legal: inciso II do art. 57 da Lei Federal nº. 8.666/1993.</t>
  </si>
  <si>
    <t>GRUPO E IMPORTAÇÃO E EXPORTAÇÃO LTDA</t>
  </si>
  <si>
    <t>17.410.071/0001-65</t>
  </si>
  <si>
    <t>27.664.758/0001-80</t>
  </si>
  <si>
    <t>Alteração da CLÁUSULA QUARTA - PRAZO DE VIGÊNCIA DO CONTRATO, prorrogando o contrato original por mais 4 (quatro) meses e 13 (treze) dias.
Fundamentação Legal: inciso II do art. 57 da Lei Federal nº. 8.666/1993.</t>
  </si>
  <si>
    <t>Alteração da CLÁUSULA QUARTA - PRAZO DE VIGÊNCIA DO CONTRATO, prorrogando o contrato original por mais 4 (quatro) meses e 13 (treze) dias, com amparo legal previsto no inciso II
do art. 57 da Lei nº 8.666/93.</t>
  </si>
  <si>
    <t>01 (Recursos Próprios) e 14 (SUS)</t>
  </si>
  <si>
    <t>Alteração da CLÁUSULA SEGUNDA - DO PRAZO DE VIGÊNCIA, prorrogando a vigência do contrato por mais 4 (quatro) meses, tendo como valor mensal a importância de R$ 1.692,11 (um mil e seiscentos e noventa e dois reais e onze centavos), totalizando o valor global de R$ 6.768,44 (seis mil setecentos e sessenta e oito reais e quarenta e quatro centavos).</t>
  </si>
  <si>
    <t>Alteração da CLÁUSULA QUARTA - PRAZO DE VIGÊNCIA DO CONTRATO, prorrogando o contrato original por mais 3 (três) meses e 14 (quatorze) dias.
Fundamentação Legal: Inciso II do Art. 57 da Lei nº. 8.666/93</t>
  </si>
  <si>
    <t>Alteração da CLÁUSULA QUARTA - PRAZO DE VIGÊNCIA DO CONTRATO, prorrogando o contrato original por mais 3 (três) meses e 10 (dez) dias.
Fundamentação Legal: Inciso II do art. 57 da Lei nº. 8.666/93.</t>
  </si>
  <si>
    <t>Alteração da CLÁUSULA QUARTA - PRAZO DE VIGÊNCIA DO CONTRATO, prorrogando o contrato original por mais 4 (quatro) meses.
Fundamentação Legal: Inciso II do Art. 57 da Lei nº 8.666/93.</t>
  </si>
  <si>
    <t>Alteração prorrogando a vigência do contrato original por mais 90 (noventa) dias, e prorrogando o prazo de execução dos serviços por mais 90 (noventa) dias, conforme justificativa apresentada pela Secretaria Municipal de Obras Públicas.
Fundamentação Legal: Art. 57, §1º, inciso I e VI da Lei nº 8.666/93.</t>
  </si>
  <si>
    <t>24295/2018</t>
  </si>
  <si>
    <t>Aquisição de Material Gráfico de Divulgação, para atender as demandas da Secretaria Municipal de Saúde no município de Rio Branco – AC</t>
  </si>
  <si>
    <t>JAQUELINE C. DE OLIVEIRA - ME</t>
  </si>
  <si>
    <t>06.916.063/0001-79</t>
  </si>
  <si>
    <t>DOU: Nº 134 DOE:12.343</t>
  </si>
  <si>
    <t>Alteração da CLÁUSULA SEXTA – DA VIGÊNCIA DO CONTRATO, prorrogando a vigência do contrato original por mais 150 (cento e cinquenta) dias, e prorrogando o prazo de execução dos serviços por mais 150 (cento e cinquenta) dias, conforme justificativa apresentada pela Secretaria Municipal de Obras Públicas.
Fundamentação Legal: Art. 57, §1º, inciso I da Lei nº 8.666/93.</t>
  </si>
  <si>
    <t>Alteração da CLÁUSULA QUINTA – DO VALOR DO CONTRATO – EMPENHO E DOTAÇÃO DO VALOR, acrescendo a importância de R$ 83.911,45 (oitenta e três mil novecentos e onze reais e quarenta e cinco centavos), e, suprimindo a importância de R$ 32.329,87
(trinta e dois mil trezentos e vinte e nove reais e oitenta e sete centavos), perfazendo a diferença de R$ 51.581,58 (cinquenta e um mil quinhentos e oitenta e um reais e cinquenta e oito centavos) a ser acrescido do valor contratado, conforme adequação apresentada através do Ofício nº 1707/2018/GAB/SEOP.
Fundamentação Legal: Art. 65 §1º da Lei nº 8.666/1993.</t>
  </si>
  <si>
    <t>Alteração da CLÁUSULA DÉCIMA SEGUNDA - DA VIGÊNCIA, prorrogando o contrato original por mais 2 (dois) meses e 17 (dezessete) dias, com amparo legal previsto no inciso II do art. 57
da Lei nº. 8.666/93 e suas alterações.</t>
  </si>
  <si>
    <t>Alteração da CLÁUSULA DÉCIMA SEGUNDA - DA VIGÊNCIA, prorrogando o contrato original por mais 3 (três) meses, com amparo legal previsto no inciso II do art. 57 da Lei nº. 8.666/93 e
suas alterações.</t>
  </si>
  <si>
    <t>Alteração da CLÁUSULA DÉCIMA SEGUNDA - DA VIGÊNCIA, prorrogando o contrato original por mais 3 (três) meses e 15 (quinze) dias, com amparo legal previsto no Art. 57, inciso II da Lei
Federal nº. 8.666/93.</t>
  </si>
  <si>
    <t>Alteração da CLÁUSULA QUARTA – DO PRAZO DE VIGÊNCIA DO CONTRATO, prorrogando o contrato original por mais 3 (três) meses, com amparo legal previsto no inciso II do Art. 57 da Lei nº. 8.666/93.</t>
  </si>
  <si>
    <t>Alteração da CLÁUSULA QUARTA - PRAZO DE VIGÊNCIA DO CONTRATO, prorrogando o contrato original por mais 02 (dois) meses e 02 (dois) dias.
Fundamentação Legal: Art. 57, inciso II da Lei Federal nº. 8.666/93.</t>
  </si>
  <si>
    <t>Alteração da CLÁUSULA QUARTA - PRAZO DE VIGÊNCIA DO CONTRATO, prorrogando o contrato original por mais 02 (dois) meses e 13 (treze) dias.
Fundamentação Legal: Art. 57, inciso II da Lei Federal nº. 8.666/93.</t>
  </si>
  <si>
    <t>Alteração da CLÁUSULA QUARTA - PRAZO DE VIGÊNCIA DO CONTRATO, prorrogando o contrato original por mais 1 (um) mês e 26 (vinte e seis) dias.
Fundamentação Legal: Art. 57, inciso II da Lei Federal nº. 8.666/93.</t>
  </si>
  <si>
    <t>TERMO DE ADESÃO - Pregão SRP nº 053/2017
– CPL 01</t>
  </si>
  <si>
    <t>Alteração da CLÁUSULA SEXTA - DA VIGÊNCIA, prorrogando o contrato original por mais 2 (dois) meses e 24 (vinte e quatro) dias.
Fundamentação Legal: Art. 57, inciso II da Lei Federal nº. 8.666/93.</t>
  </si>
  <si>
    <t>Alteração da CLÁUSULA SEXTA – DA VIGÊNCIA DO CONTRATO, prorrogando a vigência do contrato original por mais 180 (cento e oitenta) dias, e prorrogando o prazo de execução dos serviços por mais 150 (cento e cinquenta) dias, conforme justificativa
apresentada pela Secretaria Municipal de Obras Públicas.
Fundamentação Legal: Art. 57, §1º, incisos I, IV e VI da Lei nº 8.666/93.</t>
  </si>
  <si>
    <t>Alteração da CLÁUSULA QUINTA – DO VALOR DO CONTRATO – EMPENHO E DOTAÇÃO DO VALOR, para realização do reajuste contratual com base no Índice Nacional da Construção Civil – INCC, que perfaz o valor de R$ 4.126,20 (quatro mil cento e vinte e seis reais e vinte centavos), conforme cálculos apresentados pela Secretaria Municipal de Obras Públicas e Parecer da Procuradoria Geral do Município.
Fundamentação Legal: Art. 65, inciso II, alínea “d”, da Lei nº. 8.666/93.</t>
  </si>
  <si>
    <t>Alteração da CLÁUSULA QUARTA - PRAZO DE VIGÊNCIA DO CONTRATO, prorrogando o contrato original por mais 2 (dois) meses.
Fundamentação Legal: Art. 57, inciso II da Lei Federal nº. 8.666/93.</t>
  </si>
  <si>
    <t>Alteração da CLÁUSULA TERCEIRA - DO PREÇO E CONDIÇÕES DE PAGAMENTO, acrescendo aproximadamente 5,95% (cinco vírgula noventa e cinco por cento) ao valor originalmente
contratado, que perfaz a quantia de R$ 8.292,51 (oito mil duzentos e noventa e dois reais e cinquenta e um centavos), referente a inclusão de um Ônibus Volkswagen/Masca Granvia.
Fundamentação Legal: § 1º do Art. 65 da Lei nº 8.666/93.</t>
  </si>
  <si>
    <t>Alteração da CLÁUSULA QUINTA – DO VALOR DO CONTRATO – EMPENHO E DOTAÇÃO DO VALOR, para realização do reajuste contratual com base no Índice Nacional da Construção Civil – INCC, que perfaz o valor de R$ 17.075,50 (dezessete mil setenta e cinco reais e cinquenta centavos),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</si>
  <si>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do reajuste contratual com base no Índice Nacional da Construção Civil – INCC, que perfaz o valor de R$ 22.169,41 (vinte e dois mil cento e sessenta e nove reais e quarenta e um centavos), conforme cálculos apresentados
pela Secretaria Municipal de Obras Públicas, Parecer da Procuradoria Geral do Município e Art. 65, inciso II, alínea “d”, da Lei nº. 8.666/93.</t>
  </si>
  <si>
    <t>Alteração da CLÁUSULA SEGUNDA - DO PRAZO DE VIGÊNCIA, prorrogando a vigência do contrato por mais 1 (um) mês e 10 (dez) dias, tendo como valor mensal a importância de R$
12.299,20 (doze mil duzentos e noventa e nove reais e vinte centavos), perfazendo o valor total R$ 16.398,90 (dezesseis mil trezentos e noventa e oito reais e noventa centavos).</t>
  </si>
  <si>
    <t>Alteração da CLÁUSULA TERCEIRA - DO PREÇO E CONDIÇÕES DE PAGAMENTO, suprimindo R$ 4.774,44 (quatro mil setecentos e setenta e quatro reais e quarenta e quatro centavos),
referente ao item 1 (serviços de cozinheiro) contratado.
Fundamentação Legal: §1º do Art. 65 da Lei nº 8.666/93.</t>
  </si>
  <si>
    <t>Alteração da CLÁUSULA QUINTA – DO VALOR DO CONTRATO – EMPENHO E DOTAÇÃO DO VALOR, acrescendo a importância de R$ 69.973,24 (sessenta e nove mil novecentos e setenta e três reais e vinte e quatro centavos), e, suprimindo a importância de R$
12.315,52 (doze mil trezentos e quinze reais e cinquenta e dois centavos), perfazendo a diferença de R$ 57.657,72 (cinquenta e sete mil seiscentos e cinquenta e sete reais e setenta e dois centavos) a ser acrescido do valor contratado, conforme adequação apresentada através do Ofício nº 1.969/2018/GAB/SEOP.
Fundamentação Legal: Art. 65 §1º da Lei nº 8.666/1993.</t>
  </si>
  <si>
    <t>Prorrogando a vigência do contrato original por mais 90 (noventa) dias, e prorrogando o prazo de execução dos serviços por mais 90 (noventa) dias, conforme justificativa apresentada pela Secretaria Municipal de Obras Públicas.
Fundamentação Legal: Art. 57, §1º, inciso VI da Lei nº 8.666/93.</t>
  </si>
  <si>
    <t>Alteração da CLÁUSULA SEXTA – DA VIGÊNCIA DO CONTRATO, prorrogando a vigência do contrato original por mais 150 (cento e cinquenta) dias, e prorrogando o prazo de execução dos serviços por mais 90 (noventa) dias, conforme justificativa apresentada
pela Secretaria Municipal de Obras Públicas.
Fundamentação Legal: Art. 57, §1º, inciso I e III da Lei nº 8.666/93.</t>
  </si>
  <si>
    <t>Alteração da CLÁUSULA QUARTA – DO PRAZO DE VIGÊNCIA DO CONTRATO, prorrogando o contrato original por mais 6 (seis) meses.
Fundamentação Legal: Inciso II do art. 57 da Lei nº 8.666/93.</t>
  </si>
  <si>
    <t>Alteração da CLÁUSULA QUARTA - PRAZO DE VIGÊNCIA DO CONTRATO, prorrogando o contrato original por mais 07 (sete) meses.
Fundamentação Legal: Inciso II do Art. 57 da Lei nº. 8.666/93.</t>
  </si>
  <si>
    <t>Alteração da CLÁUSULA QUARTA - PRAZO DE VIGÊNCIA DO CONTRATO, prorrogando o contrato original por mais 6 (seis) meses.
Fundamentação Legal: Inciso II do art. 57 da Lei Federal nº. 8.666/1993.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</si>
  <si>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</si>
  <si>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</si>
  <si>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</si>
  <si>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</si>
  <si>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OITAVA – DA VIGÊNCIA,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</si>
  <si>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</si>
  <si>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Art. 57, inciso II da Lei nº 8.666/1993.</t>
  </si>
  <si>
    <t>Alteração da CLÁUSULA DÉCIMA SEGUNDA - DA VIGÊNCIA, prorrogando o contrato original por mais 6 (seis) meses.
Fundamentação Legal: Art. 57, inciso II da Lei Federal nº. 8.666/93.</t>
  </si>
  <si>
    <t>Alteração da CLÁUSULA QUARTA - PRAZO DE VIGÊNCIA DO CONTRATO, prorrogando o contrato original por mais 7 (sete) meses.
Fundamentação Legal: Art. 57, inciso IV da Lei nº 8.666/1993.</t>
  </si>
  <si>
    <t>Alteração da CLÁUSULA QUARTA - PRAZO DE VIGÊNCIA DO CONTRATO, prorrogando o contrato original por mais 8 (oito) meses.
Fundamentação Legal: Inciso II do Art. 57 da Lei nº 8.666/93.</t>
  </si>
  <si>
    <t>Alteração da CLÁUSULA DÉCIMA SEGUNDA - DA VIGÊNCIA, prorrogando o contrato original por mais 6 (seis) meses.
Fundamentação Legal: Inciso II do art. 57 da Lei nº. 8.666/93 e suas alterações.</t>
  </si>
  <si>
    <t>Alteração da CLÁUSULA DÉCIMA SEGUNDA - DA VIGÊNCIA, prorrogando o contrato original por mais 6 (seis) meses.
Fundamentação Legal: Art. 57, inciso II da Lei nº. 8.666/93 e suas alterações.</t>
  </si>
  <si>
    <t>Alteração da CLÁUSULA QUARTA – DO PRAZO DE VIGÊNCIA DO CONTRATO, prorrogando o contrato original por mais 6 (seis) meses.
Fundamentação Legal: Art. 57, inciso IV da Lei nº 8.666/1993.</t>
  </si>
  <si>
    <t>Alteração da CLÁUSULA QUARTA - PRAZO DE VIGÊNCIA DO CONTRATO, prorrogando o contrato original por mais 6 (seis) meses.
Fundamentação Legal: Art. 57, inciso IV da Lei nº 8.666/1993.</t>
  </si>
  <si>
    <t>Alteração da CLÁUSULA SEGUNDA – DO PRAZO DE VIGÊNCIA, prorrogando a vigência do contrato por mais 6 (seis) meses, tendo como valor mensal a importância de R$ 6.425,36 (seis mil quatrocentos e vinte e cinco reais e trinta e seis centavos), totalizando o valor global R$ 38.552,16 (trinta e oito mil quinhentos e cinquenta e dois reais e dezesseis centavos).</t>
  </si>
  <si>
    <t>Alteração da CLÁUSULA SEGUNDA – DO PRAZO DE VIGÊNCIA, prorrogando a vigência do contrato por mais 6 (seis) meses, tendo como valor mensal a importância de R$ 7.128,31 (sete mil cento e vinte e oito reais e trinta e um centavos), totalizando o valor global R$ 42.769,86 (quarenta e dois mil setecentos e sessenta e nove reais e oitenta e seis centavos).</t>
  </si>
  <si>
    <t>Alteração da CLÁUSULA SEGUNDA – DO PRAZO DE VIGÊNCIA, prorrogando a vigência do contrato por mais 6 (seis) meses, tendo como valor mensal a importância de R$ 5.338,20 (cinco mil trezentos e trinta e oito reais e vinte centavos), totalizando o valor global R$
32.029,20 (trinta e dois mil vinte e nove reais e vinte centavos).</t>
  </si>
  <si>
    <t xml:space="preserve">Alteração da CLÁUSULA SEGUNDA – DO PRAZO DE VIGÊNCIA, prorrogando a vigência do contrato por mais 6 (seis) meses, tendo como valor mensal a importância de R$ 5.027,23 (cinco mil vinte e sete reais e vinte e três centavos), totalizando o valor global R$ 30.163,38 (trinta mil cento e sessenta e três reais e trinta e oito centavos). </t>
  </si>
  <si>
    <t>Alteração da CLÁUSULA SEGUNDA - DO PRAZO DE VIGÊNCIA, prorrogando a vigência do contrato por mais 6 (seis) meses, tendo como valor mensal a importância de R$ 1.692,11 (um mil e seiscentos e noventa e dois reais e onze centavos), totalizando o valor global de R$ 10.152,66 (dez mil cento e cinquenta e dois reais e sessenta e seis centavos).</t>
  </si>
  <si>
    <t>Alteração da CLÁUSULA SEGUNDA - DO PRAZO DE VIGÊNCIA, prorrogando a vigência do contrato por mais 6 (seis) meses, tendo como valor mensal a importância de R$ 3.700,00 (três mil e setecentos reais), totalizando o valor global de R$ 22.200,00 (vinte e
dois mil e duzentos reais).</t>
  </si>
  <si>
    <t>Alteração da CLÁUSULA QUARTA - PRAZO DE VIGÊNCIA DO CONTRATO, prorrogando o contrato original por mais 6 (seis) meses.
Fundamentação Legal: inciso II do art. 57 da Lei Federal nº. 8.666/1993.</t>
  </si>
  <si>
    <t xml:space="preserve"> 30/06/2019</t>
  </si>
  <si>
    <t>Alteração da CLÁUSULA SEGUNDA - DO PRAZO DE VIGÊNCIA, prorrogando a vigência do contrato por mais 6 (seis) meses, tendo como valor mensal a importância de R$ 2.500,00 (dois mil e quinhentos reais), totalizando o valor global de R$ 15.000,00 (quinze mil reais).</t>
  </si>
  <si>
    <t>Alteração da CLÁUSULA SEGUNDA - DO PRAZO DE VIGÊNCIA, e prorrogando a vigência do contrato por mais 6 (seis) meses, tendo como valor mensal a importância de R$ 12.000,00 (doze mil reais), totalizando o valor global de R$ 72.000,00 (setenta e dois mil reais).</t>
  </si>
  <si>
    <t>Contratação de empresa para prestação de serviços de locação de veículo de apoio, tipo passeio, com condutor. Objeto do Aditamento: Alteração da CLÁUSULA SEXTA - DA VIGÊNCIA, prorrogando o contrato original por mais 6 (seis) meses.
Fundamentação Legal: Art. 57, inciso II da Lei Federal nº. 8.666/93.</t>
  </si>
  <si>
    <t>45601/2018</t>
  </si>
  <si>
    <t xml:space="preserve">TERMO DE ADESÃO Nº 009/2018
PREGÃO ELETRÔNICO SRP Nº. 141/2018 – CEL 01
</t>
  </si>
  <si>
    <t>LINK CARD ADMINISTRADORA DE BENEFÍCIOS EIRELI – EPP</t>
  </si>
  <si>
    <t>12.039.966/0001-11</t>
  </si>
  <si>
    <t>Contratação de pessoa jurídica especializada na prestação dos serviços de implantação e operacionalização de sistema informatizado de abastecimento e administração de despesas de combustíveis em postos credenciados, mediante uso de cartão eletrônico ou magnético e etiqueta com tecnologia RFID (ou similar), à frota utilizada pela Secretaria Municipal de Saúde - SEMSA</t>
  </si>
  <si>
    <t>339/2018</t>
  </si>
  <si>
    <t>3.3.90.39.00 – Outros Serviços de Terceiros (PJ)</t>
  </si>
  <si>
    <t xml:space="preserve">003/2018 </t>
  </si>
  <si>
    <t>SECRETARIA DE ESTADO DA GESTÃO ADMINISTRATIVA - SGA</t>
  </si>
  <si>
    <t xml:space="preserve">DOU: Nº 159 DOE:12.367   </t>
  </si>
  <si>
    <t>Alteração da CLÁUSULA QUARTA - PRAZO DE VIGÊNCIA DO CONTRATO, prorrogando o contrato original por mais 12 (doze) meses, em caráter excepcional, com amparo legal previsto no
Art. 57, §4º da Lei Federal nº. 8.666/93.</t>
  </si>
  <si>
    <t>Alteração da CLÁUSULA SEXTA – DA VIGÊNCIA DO CONTRATO, prorrogando a vigência do contrato original por mais 180 (cento e oitenta) dias, e prorrogando o prazo de execução dos serviços por mais 120 (cento e vinte) dias, conforme justificativa apresentada pela Secretaria Municipal de Obras Públicas.
Fundamentação Legal: Art. 57, §1º, inciso II da Lei nº 8.666/93.</t>
  </si>
  <si>
    <t>Alteração da CLÁUSULA QUARTA - PRAZO DE VIGÊNCIA DO CONTRATO, prorrogando o contrato original por mais 6 (seis) meses.
Fundamentação Legal: Art. 57, inciso II da Lei Federal nº. 8.666/1993.</t>
  </si>
  <si>
    <t>Alteração da CLÁUSULA QUARTA - PRAZO DE VIGÊNCIA DO CONTRATO, prorrogando o contrato original por mais 6 (seis) meses.
Fundamentação Legal: inciso II do Art. 57 da Lei Federal nº. 8.666/1993.</t>
  </si>
  <si>
    <t>Alteração da CLÁUSULA QUARTA - PRAZO DE VIGÊNCIA DO REGISTRO DE PREÇOS E DO CONTRATO, prorrogando o contrato original por mais 1 (mês) e 16 (dezesseis) dias, com amparo
legal previsto no inciso II do art. 57 da Lei nº 8.666/93.</t>
  </si>
  <si>
    <t>Alteração da CLÁUSULA QUARTA – DO PRAZO DE VIGÊNCIA DO CONTRATO, prorrogando o contrato original por mais 6 (seis) meses.
Fundamentação Legal: Art. 57, inciso II da Lei nº 8.666/1993.</t>
  </si>
  <si>
    <t>Alteração da CLÁUSULA QUARTA – DO PRAZO DE VIGÊNCIA DO CONTRATO, prorrogando o contrato original por mais 6 (seis) meses.                                         Fundamentação Legal: Inciso II do Art. 57 da Lei nº. 8.666/93</t>
  </si>
  <si>
    <t>Alteração da CLÁUSULA QUARTA - PRAZO DE VIGÊNCIA DO CONTRATO, prorrogando o contrato original por mais 1 (um) mês e 17 (dezessete) dias.
Fundamentação Legal: inciso II do art. 57 da Lei nº 8.666/93.</t>
  </si>
  <si>
    <t>Alteração da CLÁUSULA QUARTA - DO PRAZO DE VIGÊNCIA E EXECUÇÃO DO CONTRATO, prorrogando o contrato original por mais 6 (seis) meses.
Fundamentação Legal: Art. 57, inciso IV da Lei Federal nº. 8.666/93.</t>
  </si>
  <si>
    <t>001/2019</t>
  </si>
  <si>
    <t>Contratação de Empresa Especializada em Fornecimento de Combustível (Diesel S10 e Gasolina), para atender as ações de combate à dengue, zika e chikungunya e as ações de saúde itinerante, que serão realizadas nas comunidades do riozinho do Rola e seus afluentes</t>
  </si>
  <si>
    <t>002/2019</t>
  </si>
  <si>
    <t>35386/2017</t>
  </si>
  <si>
    <t>070/2017</t>
  </si>
  <si>
    <t>Aquisição de Equipamentos e Materiais para implantação da Sala de Fisioterapia Pélvica Barral y Barral no Município de Rio Branco - Acre</t>
  </si>
  <si>
    <t>003/2019</t>
  </si>
  <si>
    <t>DENTAL BÉLIA LTDA - EPP</t>
  </si>
  <si>
    <t>004/2019</t>
  </si>
  <si>
    <t>005/2019</t>
  </si>
  <si>
    <t>006/2019</t>
  </si>
  <si>
    <t>474/2019</t>
  </si>
  <si>
    <t>Locação de Imóvel para Instalação da Sede Administrativa da SEMSA</t>
  </si>
  <si>
    <t>IMOBILIÁRIA FORTALEZA LTDA</t>
  </si>
  <si>
    <t>14.294.326/0001-83</t>
  </si>
  <si>
    <t>008/2019</t>
  </si>
  <si>
    <t>007/2019</t>
  </si>
  <si>
    <t>30813/2018</t>
  </si>
  <si>
    <t>Aquisição de Material de Consumo (Papel A4), para atender a demanda da SEMSA, no Município de Rio Branco - AC</t>
  </si>
  <si>
    <t>009/2019</t>
  </si>
  <si>
    <t xml:space="preserve">TERMO DE ADESÃO Nº 008/2018
PREGÃO SRP Nº 047/2018 – CPL  
</t>
  </si>
  <si>
    <t xml:space="preserve">DOU: Nº 171 DOE:12.381   </t>
  </si>
  <si>
    <t>DOE:12.164DOU: Nº 204</t>
  </si>
  <si>
    <t>Inciso X do Art. 24 da Lei nº 8.666/93
e suas alterações.</t>
  </si>
  <si>
    <t>Alteração da CLÁUSULA SEGUNDA – DO PRAZO DE VIGÊNCIA, prorrogando a vigência do contrato por mais 6 (seis)meses, tendo como valor mensal a importância de R$ 11.494,23 (onze mil quatrocentos e noventa e quatro reais e vinte e três centavos), totalizando o valor global R$ 68.965,38 (sessenta e oito mil novecentos e  sessenta e cinco reais e trinta e oito centavos).</t>
  </si>
  <si>
    <t>Alteração da CLÁUSULA SEGUNDA – DO PRAZO DE VIGÊNCIA, prorrogando a vigência do contrato por mais 6 (seis) meses, tendo como valor mensal a importância de R$ 13.966,38 (treze mil novecentos e sessenta e seis reais e trinta e oito centavos), totalizando o valor global R$ 83.798,28 (oitenta e três mil setecentos e noventa e oito reais e trinta e oito centavos)</t>
  </si>
  <si>
    <t>Alteração da CLÁUSULA SEGUNDA – DO PRAZO DE VIGÊNCIA, prorrogando a vigência do contrato por mais 6 (seis) meses, tendo como valor mensal a importância de R$ 55.366,59 (cinquenta e cinco mil trezentos e sessenta e seis reais e cinquenta e nove), totalizando o valor global de R$ 332.199,54 (trezentos e trinta e dois mil cento e noventa e nove reais e cinquenta e quatro centavos).</t>
  </si>
  <si>
    <t>Alteração da CLÁUSULA SEGUNDA – DO PRAZO DE VIGÊNCIA, prorrogando a vigência do contrato por mais 6 (seis) meses, tendo como valor mensal a importância de R$ 6.581,01 (seis mil quinhentos e oitenta e um reais e um centavo), totalizando o valor global R$ 39.486,06 (trinta e nove mil quatrocentos e oitenta e seis reais e seis centavos).</t>
  </si>
  <si>
    <t>Alteração da CLÁUSULA SEGUNDA – DO PRAZO DE VIGÊNCIA, prorrogando a vigência do contrato por mais 6 (seis) meses, tendo como valor mensal a importância de R$ 7.114,83 (sete mil cento e quatorze reais e oitenta e três centavos), totalizando o valor global R$ 42.688,98 (quarenta e dois mil seiscentos e oitenta e oito reais e noventa e oito centavos).</t>
  </si>
  <si>
    <t>Alteração da CLÁUSULA SEGUNDA - DO PRAZO DE VIGÊNCIA, prorrogando a vigência do contrato por mais 6 (seis) meses, tendo como valor mensal a importância de R$ 12.299,20 (doze mil duzentos e noventa e nove reais e vinte centavos), perfazendo ovalor total R$ 73.795,20 (setenta e três mil setecentos e noventa e cinco reais e vinte centavos).</t>
  </si>
  <si>
    <t>01 – Recurso Próprio e 14 - SUS</t>
  </si>
  <si>
    <t>9912452832/2019</t>
  </si>
  <si>
    <t>Empresa Brasileira de Correios e Telégrafos - ECT</t>
  </si>
  <si>
    <t>Prestação pelos CORREIOS, de serviços e venda de produtos, que atendam as necessidades da Contratante</t>
  </si>
  <si>
    <t>Artigo 24, inciso VIII da Lei nº 8.666/1993.</t>
  </si>
  <si>
    <t>3.3.90.39.00 (Outros Serviços de Terceiros - PJ)</t>
  </si>
  <si>
    <t>010/2019</t>
  </si>
  <si>
    <t>011/2019</t>
  </si>
  <si>
    <t>38027/2018</t>
  </si>
  <si>
    <t>012/2019</t>
  </si>
  <si>
    <t>013/2019</t>
  </si>
  <si>
    <t>014/2019</t>
  </si>
  <si>
    <t xml:space="preserve">DOU: Nº 213 DOE:12.424   </t>
  </si>
  <si>
    <t>Alteração da CLÁUSULA SEGUNDA – DO PRAZO DE VIGÊNCIA, prorrogando a vigência do contrato por mais 6 (seis) meses, tendo como valor mensal a importância de R$ 12.512,96 (doze mil quinhentos e doze reais e noventa e seis centavos), totalizando o valor global de R$ 75.077,76 (setenta e cinco mil setenta e sete reais e setenta e seis centavos).</t>
  </si>
  <si>
    <t>316-A/2018</t>
  </si>
  <si>
    <t>KNC MEDICINA DIAGNÓSTICA LTDA</t>
  </si>
  <si>
    <t xml:space="preserve">00.285.660/0001-66  </t>
  </si>
  <si>
    <t>Contratação de serviços laboratoriais para realização de exames de triagem sorológica de gestantes, com coleta de soro por punção venosa ou em amostras de sangue em papel filtro por punção digital, para diagnóstico das seguintes doenças: toxoplasmose, citomegalo virose, hepatite B, hepatite C, hemoglobinopatia S, HTLV, Chagas e dosagem de TSH por meio de Sistema de Registro de Preços (SRP) para atender as necessidades da Secretaria Municipal de Saúde</t>
  </si>
  <si>
    <t>015/2019</t>
  </si>
  <si>
    <t>016/2019</t>
  </si>
  <si>
    <t>42575/2018</t>
  </si>
  <si>
    <t>RECOL DISTRIBUIÇÃO E COMÉRCIO LTDA</t>
  </si>
  <si>
    <t>04.598.413/0003-32</t>
  </si>
  <si>
    <t>Aquisição de Material de Consumo (seringas de aplicação de insulina)</t>
  </si>
  <si>
    <t>017/2019</t>
  </si>
  <si>
    <t>45772/2018</t>
  </si>
  <si>
    <t>Aquisição direta de material de consumo médico hospitalar (Oxigênio Gasoso Medicinal), para atender as demandas da Secretaria Municipal de Saúde</t>
  </si>
  <si>
    <t>OXIACRE COMÉRCIO E DISTRIBUIÇÃO DE GASES - EIRELI</t>
  </si>
  <si>
    <t>17.017.798/0001-87</t>
  </si>
  <si>
    <t>018/2019</t>
  </si>
  <si>
    <t>43731/2018</t>
  </si>
  <si>
    <t>Aquisição direta de Produtos de Uso Veterinário, para atender as demandas do Departamento de Controle de Zoonoses</t>
  </si>
  <si>
    <t>IVANA DE FREITAS MENEZES IMP. E EXP. ME</t>
  </si>
  <si>
    <t>15.666.727/0001-80</t>
  </si>
  <si>
    <t>019/2019</t>
  </si>
  <si>
    <t>M. N. LIRA JUNIOR - ME</t>
  </si>
  <si>
    <t>25.054.563/0001-93</t>
  </si>
  <si>
    <t>020/2019</t>
  </si>
  <si>
    <t>021/2019</t>
  </si>
  <si>
    <t>36723/2018</t>
  </si>
  <si>
    <t>BIODENT COMÉRCIO IMP. E EXP. LTDA - ME</t>
  </si>
  <si>
    <t>Aquisição de EPI’S (botas e acessórios), para atender as demandas da Secretaria Municipal de Saúde – SEMSA</t>
  </si>
  <si>
    <t>022/2019</t>
  </si>
  <si>
    <t>1 (Recurso Próprio) e 14 (SUS</t>
  </si>
  <si>
    <t>023/2019</t>
  </si>
  <si>
    <t>024/2019</t>
  </si>
  <si>
    <t>025/2019</t>
  </si>
  <si>
    <t>026/2019</t>
  </si>
  <si>
    <t>39990/2018</t>
  </si>
  <si>
    <t>Contratação de Empresa Especializada no Fornecimento de Gêneros Alimentícios (Açúcar e Café)</t>
  </si>
  <si>
    <t>027/2019</t>
  </si>
  <si>
    <t>1785/2018</t>
  </si>
  <si>
    <t>Aquisição de Produtos de Uso Veterinário</t>
  </si>
  <si>
    <t xml:space="preserve">DOU: Nº 134 DOE:12.464   </t>
  </si>
  <si>
    <t>DOU: Nº202 DOE:12.411</t>
  </si>
  <si>
    <t>DOU:226 DOE:12.437</t>
  </si>
  <si>
    <t>DOE:12.229</t>
  </si>
  <si>
    <t>Inciso V do Art. 24 da Lei nº 8.666/93
e suas alterações.</t>
  </si>
  <si>
    <t>028/2019</t>
  </si>
  <si>
    <t>029/2019</t>
  </si>
  <si>
    <t>Alteração da CLÁUSULA TERCEIRA - DO PREÇO E CONDIÇÕES DE PAGAMENTO, acrescendo 25% (vinte e cinco por cento) aos itens 1 e 2 contratados, que perfaz a quantia de R$ 32.715,20 (trinta e dois mil setecentos e quinze reais e vinte centavos).
Fundamentação Legal: §1º do Art. 65 da Lei Federal nº 8.666/93.</t>
  </si>
  <si>
    <t>Alteração da CLÁUSULA QUARTA - PRAZO DE VIGÊNCIA DO REGISTRO DE PREÇOS E DO CONTRATO, prorrogando o contrato original por mais 6 (seis) meses, em caráter excepcional.
Fundamentação Legal: Art. 57, §4º da Lei Federal nº. 8.666/93.</t>
  </si>
  <si>
    <t>Alteração da CLÁUSULA QUARTA - PRAZO DE VIGÊNCIA DO CONTRATO, prorrogando o contrato original por mais 6 (seis) meses, em caráter excepcional. Fundamentação Legal: Art. 57, §4º da Lei Federal nº. 8.666/93.</t>
  </si>
  <si>
    <t>Prorrogando a vigência do contrato original por mais 90 (noventa) dias. Fundamentação Legal: Art. 57, §1º, inciso VI da Lei nº 8.666/93.</t>
  </si>
  <si>
    <t>5753/2019</t>
  </si>
  <si>
    <t>Aquisição de Gêneros Alimentícios para realizar ações às comunidades do Riozinho do Rola e seus Afluêntes.</t>
  </si>
  <si>
    <t xml:space="preserve">DOU: Nº  DOE:12.499 </t>
  </si>
  <si>
    <t>033/2019</t>
  </si>
  <si>
    <t>A. M. SCHAFER</t>
  </si>
  <si>
    <t>7689/2019</t>
  </si>
  <si>
    <t>Contratação de empresa especializada para prestação de serviços de agenciamento de passagens aéreas em trechos nacionais e internacionais.</t>
  </si>
  <si>
    <t>5148/2018</t>
  </si>
  <si>
    <t>Contratação de empresa para Prestaçaõ de Serviços de Locação de Barcos.</t>
  </si>
  <si>
    <t xml:space="preserve">DOU: Nº 36 DOE:12.946 </t>
  </si>
  <si>
    <t>JOSENILSON MAIA DE LIMA - ME</t>
  </si>
  <si>
    <t>05.729.287/0001-09</t>
  </si>
  <si>
    <t>01 (Recurso Próprio), 07 (Convênio Estadual) e 14 (SUS)</t>
  </si>
  <si>
    <t>032/2019</t>
  </si>
  <si>
    <t>031/2019</t>
  </si>
  <si>
    <t>034/2019</t>
  </si>
  <si>
    <t>035/2019</t>
  </si>
  <si>
    <t>036/2019</t>
  </si>
  <si>
    <t>037/2019</t>
  </si>
  <si>
    <t>038/2019</t>
  </si>
  <si>
    <t>039/2019</t>
  </si>
  <si>
    <t>040/2019</t>
  </si>
  <si>
    <t>SB DISTRIBUIDORA EIRELI</t>
  </si>
  <si>
    <t>00.415.832/0001-79</t>
  </si>
  <si>
    <t>7961/2018</t>
  </si>
  <si>
    <t>033/2018</t>
  </si>
  <si>
    <t>Aquisição de Generos Alimentícios, Material de Higiêne Pessoal e Material de Limpeza de Uso Geral</t>
  </si>
  <si>
    <t>43177/2018</t>
  </si>
  <si>
    <t>Prestação de serviços de implantação e operacionalização de sistema informatizado de abastecimento e administração de despesas de combustível em postos credenciados, mediante uso de cartão eletronico ou magnetico e etiqueta com tecnologia RFID (ou similar), à frota itilizada pela Secretaria Municipal de Saúde.</t>
  </si>
  <si>
    <t>Link Card Administradora de Beneficios Eireli - Epp</t>
  </si>
  <si>
    <t xml:space="preserve">DOU: Nº  DOE:12.477 </t>
  </si>
  <si>
    <t>018/2018</t>
  </si>
  <si>
    <t>041/2019</t>
  </si>
  <si>
    <t>042/2019</t>
  </si>
  <si>
    <t>084/2018</t>
  </si>
  <si>
    <t>Aquisição de Fardamentos</t>
  </si>
  <si>
    <t xml:space="preserve">DOU: Nº 48 DOE:12.257 </t>
  </si>
  <si>
    <t>DOU: Nº 136 DOE:12.345</t>
  </si>
  <si>
    <t>032/2018</t>
  </si>
  <si>
    <t>OLIVEIRA &amp; ALVES LTDA</t>
  </si>
  <si>
    <t>03.978.576/0001-16</t>
  </si>
  <si>
    <t>6272/2019</t>
  </si>
  <si>
    <t>030/2019</t>
  </si>
  <si>
    <t>Aquisição de Gás Liquefeito de Petroleo (GLP), em botijão de 13kg, com a finalidade de atender a Secretaria Municial de Saúde.</t>
  </si>
  <si>
    <t>24292/2018</t>
  </si>
  <si>
    <t>DOU: Nº 48 DOE:12.258</t>
  </si>
  <si>
    <t>ROBERTH &amp; SOUZA LTDA</t>
  </si>
  <si>
    <t>7961/2019</t>
  </si>
  <si>
    <t>DOU: Nº 48 DOE:12.259</t>
  </si>
  <si>
    <t>018/2020</t>
  </si>
  <si>
    <t>M &amp; R DISTRIBUIDORA LTDA</t>
  </si>
  <si>
    <t>11.001.135/0001-98</t>
  </si>
  <si>
    <t>DOU: Nº 213 DOE:12.424</t>
  </si>
  <si>
    <t>01 (Recurso Próprio), 15 (Convênio Estadual) e 14 (SUS)</t>
  </si>
  <si>
    <t>38027/2019</t>
  </si>
  <si>
    <t>114/2019</t>
  </si>
  <si>
    <t>DOU: Nº 213 DOE:12.425</t>
  </si>
  <si>
    <t>001/2020</t>
  </si>
  <si>
    <t>07.640.617.0001-10</t>
  </si>
  <si>
    <t>TERMO DE ADESÃO Nº 001/2019 PREGÃO SRP 017/2018</t>
  </si>
  <si>
    <t>DOU: Nº 123 DOE:12.230</t>
  </si>
  <si>
    <t>JF TURISMO EIRELI - EPP</t>
  </si>
  <si>
    <t>03.383.410/0001-57</t>
  </si>
  <si>
    <t>3.3.90.33.00</t>
  </si>
  <si>
    <t>SECRETARIA MUNICIPAL DE EDUCAÇÃO</t>
  </si>
  <si>
    <t>36726/2018</t>
  </si>
  <si>
    <t>111/2018</t>
  </si>
  <si>
    <t>Aquisição de Teste de Bioquimica e Imunologia com cessão de equipamento.</t>
  </si>
  <si>
    <t>048/2018</t>
  </si>
  <si>
    <t>043/2019</t>
  </si>
  <si>
    <t>044/2019</t>
  </si>
  <si>
    <t>045/2019</t>
  </si>
  <si>
    <t>046/2019</t>
  </si>
  <si>
    <t>047/2019</t>
  </si>
  <si>
    <t>048/2019</t>
  </si>
  <si>
    <t>049/2019</t>
  </si>
  <si>
    <t>44379/2018</t>
  </si>
  <si>
    <t>INEXIGIBILIADE DE LICITAÇÃO</t>
  </si>
  <si>
    <t>Contratação de empresa para fornecimento de mobiliário, para atender as demandas da Secretaria Municipal de Saúde - SEMSA, em conformidade com o Edital de Chamamento Público nº 001/2018 e 004/2018, decorrente do Credenciamento - SEDENS</t>
  </si>
  <si>
    <t>MARCENARIA SULATINA IMPORTAÇÃO E ESPORTAÇÃO LTDA</t>
  </si>
  <si>
    <t>34.704.163/0001-77</t>
  </si>
  <si>
    <t xml:space="preserve">1 (Recurso Próprio) </t>
  </si>
  <si>
    <t>050/2019</t>
  </si>
  <si>
    <t>N. B. P. LOUREIRO</t>
  </si>
  <si>
    <t>03.924.998/0001-09</t>
  </si>
  <si>
    <t>051/2019</t>
  </si>
  <si>
    <t>052/2019</t>
  </si>
  <si>
    <t>053/2019</t>
  </si>
  <si>
    <t>054/2019</t>
  </si>
  <si>
    <t>055/2019</t>
  </si>
  <si>
    <t>056/2019</t>
  </si>
  <si>
    <t>057/2019</t>
  </si>
  <si>
    <t>058/2019</t>
  </si>
  <si>
    <t>059/2019</t>
  </si>
  <si>
    <t>060/2019</t>
  </si>
  <si>
    <t>061/2019</t>
  </si>
  <si>
    <t>063/2019</t>
  </si>
  <si>
    <t>064/2019</t>
  </si>
  <si>
    <t>065/2019</t>
  </si>
  <si>
    <t>9119/2018</t>
  </si>
  <si>
    <t>045/2018</t>
  </si>
  <si>
    <t>Aquisição de Material de Consumo e Permanente Médico Hospitalar</t>
  </si>
  <si>
    <t>DOU: Nº 57 DOE:12.266</t>
  </si>
  <si>
    <t>036/2018</t>
  </si>
  <si>
    <t>3.3.90.30</t>
  </si>
  <si>
    <t>A. TOMOKO IWAKURA NASCIMENTO - ME</t>
  </si>
  <si>
    <t>02.862.602/0001-83</t>
  </si>
  <si>
    <t>JASIEL ALVES DE MELO - ME</t>
  </si>
  <si>
    <t>05.393.194/0001-56</t>
  </si>
  <si>
    <t>ASSIS FRANCISCO A. LIMA - ME</t>
  </si>
  <si>
    <t>10.170.769/0001-01</t>
  </si>
  <si>
    <t>FIBRATEX INDUSTRIA E COMERCIO LTDA</t>
  </si>
  <si>
    <t>02.889.493/0001-98</t>
  </si>
  <si>
    <t>J. SABINO DA COSTA</t>
  </si>
  <si>
    <t>01.287.016/0001-90</t>
  </si>
  <si>
    <t>REAL MÓVEIS LTDA</t>
  </si>
  <si>
    <t>05.392.144/0001-54</t>
  </si>
  <si>
    <t>TOK TOK IND. DE MÓVEIS LTDA</t>
  </si>
  <si>
    <t>84.328.228/0001-03</t>
  </si>
  <si>
    <t>UNIACRE INDÚSTRIA E COMERIO LTDA</t>
  </si>
  <si>
    <t>63.603.666/0001-54</t>
  </si>
  <si>
    <t>COOPERATIVA DE PRODUÇÃO DOS MOVELEIROS DO ESTADO DO ACRE - COOPERMÓVEIS</t>
  </si>
  <si>
    <t>07.034.359/0001-29</t>
  </si>
  <si>
    <t>34473/2019</t>
  </si>
  <si>
    <t>103/2018</t>
  </si>
  <si>
    <t>Aquisição de Insumo Laboratorial com Cessão de Equipamentos, para atender o CAD – Centro de Apoio e Diagnóstico, para atender as necessidades da SEMSA, conforme especificações contidas no Termo de Referência Anexo I do Edital.</t>
  </si>
  <si>
    <t>DOU: Nº 190 DOE:12.339</t>
  </si>
  <si>
    <t>047/2018</t>
  </si>
  <si>
    <t>41471/2018</t>
  </si>
  <si>
    <t>126/2018</t>
  </si>
  <si>
    <t>Aquisição de Material Hospitalar e Laboratorial, conforme especificações contidas no Termo de Referência Anexo I do Edital</t>
  </si>
  <si>
    <t>DOU: Nº 228 DOE:12.439</t>
  </si>
  <si>
    <t xml:space="preserve">DOU: Nº 204 DOE:12.414 </t>
  </si>
  <si>
    <t>COMABEL - INDÚSTRIA E COMERCIO DE MADEIRAS BENEFICIADAS LTDA</t>
  </si>
  <si>
    <t>07.773.277/0001-04</t>
  </si>
  <si>
    <t>JAIRO A. DE MELO - ME</t>
  </si>
  <si>
    <t>63.603.997/0001-64</t>
  </si>
  <si>
    <t xml:space="preserve">2 (Recurso Próprio) </t>
  </si>
  <si>
    <t>4.4.90.52.01</t>
  </si>
  <si>
    <t>066/2019</t>
  </si>
  <si>
    <t>5132/2019</t>
  </si>
  <si>
    <t>Aquisição de Protetor Solar, para atender a demanda da Secretaria Municipal de Saúde – SEMSA</t>
  </si>
  <si>
    <t>ALGBRASIL COMÉRCIO E INDÚSTRIA DE PRODUTOS EIRELI – ME</t>
  </si>
  <si>
    <t>11.495.858/0001-90</t>
  </si>
  <si>
    <t>37706/2017</t>
  </si>
  <si>
    <t>077/2017</t>
  </si>
  <si>
    <t>Aquisição de Material de Consumo e Permanente Odontológico, para atender as necessidades da Secretaria Municipal de Saúde – SEMSA</t>
  </si>
  <si>
    <t>DOU: Nº 209 DOE:12.171</t>
  </si>
  <si>
    <t>015/2018</t>
  </si>
  <si>
    <t>3.3.90.30.00  4.4.90.52.00</t>
  </si>
  <si>
    <t>077/2018</t>
  </si>
  <si>
    <t>DOU: Nº 209 DOE:12.172</t>
  </si>
  <si>
    <t>04.043.808/000-07</t>
  </si>
  <si>
    <t>067/2019</t>
  </si>
  <si>
    <t>068/2019</t>
  </si>
  <si>
    <t>6718/2018</t>
  </si>
  <si>
    <t>029/2018</t>
  </si>
  <si>
    <t>Aquisição de Fórmulas Nutricionais, para atender as necessidades da SEMSA</t>
  </si>
  <si>
    <t xml:space="preserve">DOU: Nº 42 DOE:12.051 </t>
  </si>
  <si>
    <t>027/2018</t>
  </si>
  <si>
    <t>069/2019</t>
  </si>
  <si>
    <t>UNI-LIFE COMÉRCIO DISTRIBUIÇÃO IMP. E EXP. LTDA</t>
  </si>
  <si>
    <t>12.500.762/0001-36</t>
  </si>
  <si>
    <t>070/2019</t>
  </si>
  <si>
    <t>071/2019</t>
  </si>
  <si>
    <t>13040/2019</t>
  </si>
  <si>
    <t>DISPENSA DE LICITAÇÃO</t>
  </si>
  <si>
    <t>Contratação de empresa de engenharia para execução de serviços de construção de rampa de acessibilidade do Centro de Atendimento ao Autista, localizada na Rua São Lázaro, Conjunto Tangará, Bairro Estação Experimental, no Município de Rio Branco - Acre</t>
  </si>
  <si>
    <t>IMPÉRIO COMÉRCIO E CONSTRUÇÕES EIRELI</t>
  </si>
  <si>
    <t>30.182.423/0001-30</t>
  </si>
  <si>
    <t>Alteração da CLÁUSULA SEXTA – DA VIGÊNCIA DO CONTRATO, prorrogando a vigência do contrato  por mais 120 (cento e vinte) dias, e prorrogando o prazo de execução dos serviços por mais 90 (cento e cinquenta) dias, conforme justificativa
apresentada pela Secretaria Municipal de Obras Públicas.
Fundamentação Legal: Art. 57, §1º, incisos I, IV e VI da Lei nº 8.666/93.</t>
  </si>
  <si>
    <t>Alteração da CLÁUSULA QUINTA – DO VALOR DO CONTRATO – EMPENHO E DOTAÇÃO DO VALOR, acrescendo a importância de R$ 27.236,80 (vinte e sete mil duzentos e trinta e seis reais e oitenta centavos), e, suprimindo a importância de R$ 8.137,97 (oito mil cento e trinta e sete reais e noventa e sete centavos), perfazendo a diferença de R$ 19.098,83 (dezenove mil noventa e oito reais e oitenta e três centavos) a ser acrescido do valor contratado, conforme adequação apresentada pela Secretaria Municipal de Infraestrutura e Mobilidade Urbana, com amparo legal previsto no Art. 65 §1º da Lei nº 8.666/1993</t>
  </si>
  <si>
    <t>076/2019</t>
  </si>
  <si>
    <t>077/2019</t>
  </si>
  <si>
    <t>078/2019</t>
  </si>
  <si>
    <t>6716/2018</t>
  </si>
  <si>
    <t>Aquisição de Curativos Especiais e Insumos Médicos</t>
  </si>
  <si>
    <t>075/2019</t>
  </si>
  <si>
    <t>079/2019</t>
  </si>
  <si>
    <t>34471/2018</t>
  </si>
  <si>
    <t>112/2018</t>
  </si>
  <si>
    <t>Aquisição de Testes de Urinálise com Cessão de Equipamento</t>
  </si>
  <si>
    <t>DOU: Nº 166 DOE:12.416</t>
  </si>
  <si>
    <t>050/2018</t>
  </si>
  <si>
    <t>DENTAL MED SUL ARTIGOS ODONTOLÓGICOS LTDA</t>
  </si>
  <si>
    <t>02.477.571/0001-47</t>
  </si>
  <si>
    <t>072/2019</t>
  </si>
  <si>
    <t>073/2019</t>
  </si>
  <si>
    <t>074/2019</t>
  </si>
  <si>
    <t>12650/2019</t>
  </si>
  <si>
    <t>Fornecimento de materiais de consumo para manutenção de veículos que compõe a frota da Secretaria Municipal de Saúde</t>
  </si>
  <si>
    <t>TERMO DE ADESÃO Nº 003/2019, PREGÃO SRP Nº 423/2018</t>
  </si>
  <si>
    <t xml:space="preserve"> Alteração da CLÁUSULA SEXTA – DA VIGÊNCIA
DO CONTRATO, prorrogando a vigência do contrato original por mais
44 (quarenta e quatro) dias, e prorrogando o prazo de execução dos
serviços por mais 90 (noventa) dias, conforme justificativa apresentada
pela Secretaria Municipal de Infraestrutura e Mobilidade Urbana.
Fundamentação Legal: Art. 57, §1º, inciso III e IV da Lei nº 8.666/93.</t>
  </si>
  <si>
    <t>Alteração da CLÁUSULA QUINTA – DO VALOR
DO CONTRATO – EMPENHO E DOTAÇÃO DO VALOR, acrescendo
a importância de R$ 8.802,80 (oito mil oitocentos e dois reais e oitenta
centavos), e, suprimindo a importância de R$ 194,56 (cento e noventa
e quatro reais e cinquenta e seis centavos), perfazendo a diferença de
R$ 8.608,24 (oito mil seiscentos e oito reais e vinte e quatro centavos)
a ser acrescido do valor contratado, conforme adequação apresentada
através do Ofício nº 747/2019/GAB/SEINFRA.
Fundamentação Legal: Art. 65 §1º da Lei nº 8.666/1993.</t>
  </si>
  <si>
    <t>Alteração da CLÁUSULA SEXTA – DA VIGÊNCIA DO CONTRATO, prorrogando a vigência do contrato original por mais 120
(cento e vinte) dias, e prorrogando o prazo de execução dos serviços por mais 120 (cento e vinte) dias, conforme justificativa apresentada pela
Secretaria Municipal de Infraestrutura e Mobilidade Urbana.
Fundamentação Legal: Art. 57, §1º, inciso II da Lei nº 8.666/93.</t>
  </si>
  <si>
    <t>Alteração da CLÁUSULA QUINTA – DO VALOR
DO CONTRATO – EMPENHO E DOTAÇÃO DO VALOR, acrescendo
ao valor contratado a importância de R$ 45.708,40 (quarenta e cinco
mil setecentos e oito reais e quarenta centavos), conforme adequação
apresentada através do Ofício nº 770/2019/GAB/SEINFRA.
Fundamentação Legal: Art. 65 §1º da Lei nº 8.666/1993.</t>
  </si>
  <si>
    <t>080/2019</t>
  </si>
  <si>
    <t>081/2019</t>
  </si>
  <si>
    <t>30812/2018</t>
  </si>
  <si>
    <t>092/2018</t>
  </si>
  <si>
    <t>Aquisição e Aplicação de Película Fimê e Jateado</t>
  </si>
  <si>
    <t>NOVA VIDA EIRELI</t>
  </si>
  <si>
    <t>14.359.681/0001-93</t>
  </si>
  <si>
    <t>DOU: Nº 166 DOE:12.375</t>
  </si>
  <si>
    <t>038/2018</t>
  </si>
  <si>
    <t>Aquisição de Material Gráfico</t>
  </si>
  <si>
    <t>44086/2018</t>
  </si>
  <si>
    <t>CIPRIANI &amp; CIPRIANI LTDA</t>
  </si>
  <si>
    <t>01.805.545/0001-38</t>
  </si>
  <si>
    <t>DOU: Nº 3 DOE:12.464</t>
  </si>
  <si>
    <t xml:space="preserve"> Alteração da CLÁUSULA TERCEIRA - DO PREÇO E CONDIÇÕES DE PAGAMENTO, acrescendo 25% (vinte e cinco por
cento) ao item 13 contratado, que perfaz a quantia de R$ 1.250,00 (um mil e duzentos e cinquenta reais).
Fundamentação Legal: § 1º do Art. 65 da Lei nº 8.666/93.</t>
  </si>
  <si>
    <t>Alteração da CLÁUSULA TERCEIRA - DO PREÇO E CONDIÇÕES DE PAGAMENTO, acrescendo 25% (vinte e cinco por
cento) ao item 13 contratado, que perfaz a quantia de R$ 500,00 (quinhentos reais).
Fundamentação Legal: § 1º do Art. 65 da Lei nº 8.666/93.</t>
  </si>
  <si>
    <t>ÁGUIA AZUL PNEUS LTDA</t>
  </si>
  <si>
    <t>05.391.917/0001-88</t>
  </si>
  <si>
    <t>M &amp; OLIVEIRA COM. DE PNEUS AUT. LUBRIFICANTES LTDA</t>
  </si>
  <si>
    <t>07.263.826/0002-73</t>
  </si>
  <si>
    <t>069A/2019</t>
  </si>
  <si>
    <t>942/2018</t>
  </si>
  <si>
    <t>012/2018</t>
  </si>
  <si>
    <t>Aquisição de Material Permanente</t>
  </si>
  <si>
    <t xml:space="preserve">DOU: Nº DOE: </t>
  </si>
  <si>
    <t>CENTERDATA ANÁLISE DE SISTEMAS E SERVIÇOS LTDA</t>
  </si>
  <si>
    <t>02.596.872/0001-90</t>
  </si>
  <si>
    <t xml:space="preserve"> 14 (SUS)</t>
  </si>
  <si>
    <t>DOU: Nº 53 DOE:12.253</t>
  </si>
  <si>
    <t>prorrogando a vigência do contrato original por mais 183
(cento e oitenta e três) dias, e prorrogando o prazo de execução dos serviços por mais 122 (cento e vinte e dois) dias.
Fundamentação Legal: Art. 57, §1º, inciso II da Lei nº 8.666/93.</t>
  </si>
  <si>
    <t>Alteração da CLÁUSULA QUINTA – DO VALOR DO CONTRATO – EMPENHO E DOTAÇÃO DO VALOR, acrescendo a importância de R$ 58.961,71 (cinquenta e oito mil novecentos e sessenta e um reais e setenta e um centavos), e, suprimindo a importância de R$ 7.140,87 (sete mil cento e quarenta reais e oitenta e sete centavos), perfazendo a diferença de R$ 51.820,84 (cinquenta e um mil oitocentos e vinte reais e oitenta e quatro centavos) a ser acrescido do valor contratado, conforme adequação apresentada através do Ofício nº 795/2019/GAB/SEINFRA.</t>
  </si>
  <si>
    <t>Alteração da CLÁUSULA SEXTA – DA VIGÊNCIA DO CONTRATO, prorrogando a vigência do contrato original por mais 193 (cento e noventa e três) dias, e prorrogando o prazo de execução dos serviços por mais 106 (cento e seis) dias, conforme justificativa apresentada pela Secretaria Municipal de Obras Públicas.</t>
  </si>
  <si>
    <t>083/2019</t>
  </si>
  <si>
    <t>084/2019</t>
  </si>
  <si>
    <t>085/2019</t>
  </si>
  <si>
    <t>1 (Recurso Próprio) , 14 (SUS) 115 (Convênio estadual)</t>
  </si>
  <si>
    <t>17490/2019</t>
  </si>
  <si>
    <t>Contratação direta de 01 (um) profissional oficineiro teatral, visando a execução do Projeto Quer Vida</t>
  </si>
  <si>
    <t>ANTÔNIO PEREIRA DE OLIVEIRA NETO</t>
  </si>
  <si>
    <t>288.911.218-78</t>
  </si>
  <si>
    <t>106 (Convênio Fedeal)</t>
  </si>
  <si>
    <t>ROBERT &amp; SOUSA LTDA</t>
  </si>
  <si>
    <t>14161/2019</t>
  </si>
  <si>
    <t>TERMO DE ADESÃO Nº 002/2019, PREGÃO SRP Nº 083/2018</t>
  </si>
  <si>
    <t>Contratação de empresa especializada para prestação de serviços de instalação de rede lógica, com fornecimento de material e mão-de-obra</t>
  </si>
  <si>
    <t>NEO CONSTRUÇÃO E COMÉRCIO EIRELI</t>
  </si>
  <si>
    <t>05.155.291/0001-00</t>
  </si>
  <si>
    <t>086/2019</t>
  </si>
  <si>
    <t>087/2019</t>
  </si>
  <si>
    <t>088/2019</t>
  </si>
  <si>
    <t>089/2019</t>
  </si>
  <si>
    <t>090/2019</t>
  </si>
  <si>
    <t>091/2019</t>
  </si>
  <si>
    <t>092/2019</t>
  </si>
  <si>
    <t>093/2019</t>
  </si>
  <si>
    <t>094/2019</t>
  </si>
  <si>
    <t>095/2019</t>
  </si>
  <si>
    <t>5129/2019</t>
  </si>
  <si>
    <t>DISACRE COMÉRCIO E REPRESENTAÇÕES IMP. E EXP. LTDA</t>
  </si>
  <si>
    <t>05.888.612/0001-86</t>
  </si>
  <si>
    <t>ARMAZÉM DOS MEDICAMENTOS EIRELI</t>
  </si>
  <si>
    <t>27.718.661/0001-03</t>
  </si>
  <si>
    <t>SOLUMED DISTRIBUIDORA DE MEDICAMENTOS E PRODUTOS PARA SAÚDE LTDA</t>
  </si>
  <si>
    <t>11.896.538/0001-42</t>
  </si>
  <si>
    <t>J. S. NUNES EIRELI</t>
  </si>
  <si>
    <t>DENTAL UNIVERSO EIRELI - EPP</t>
  </si>
  <si>
    <t>26.395.502/0001-52</t>
  </si>
  <si>
    <t>TERMO DE ADESÃO Nº 004/2019, PREGÃO SRP Nº 011/2019</t>
  </si>
  <si>
    <t>19004/2019</t>
  </si>
  <si>
    <t>Aquisição de Água Mineral (garrafa 500ml, carga completa com garrafão de 20 litros e carga de 20 litros)</t>
  </si>
  <si>
    <t>DILSON A. RIBEIRO - ME</t>
  </si>
  <si>
    <t>04.522.609/0001-81</t>
  </si>
  <si>
    <t>CENTERMEDI COMÉRCIO DE PRODUTOS HOSPITALARES LTDA</t>
  </si>
  <si>
    <t>03.652.030/0001-70</t>
  </si>
  <si>
    <t>DOU: Nº 32 DOE:12.492</t>
  </si>
  <si>
    <t>Secretaria Municipal de educação - SEME</t>
  </si>
  <si>
    <t>INSTITUTO DE MEIO AMBIENTE DO ACRE - IMAC</t>
  </si>
  <si>
    <t>Art. 24 e 25 da Lei nº 8.666/93</t>
  </si>
  <si>
    <t>Artigo 24, inciso I da Lei nº 8.666/1993.</t>
  </si>
  <si>
    <t>Inciso II do Art. 24 da Lei nº 8.666/93</t>
  </si>
  <si>
    <t>096/2019</t>
  </si>
  <si>
    <t>097/2019</t>
  </si>
  <si>
    <t>098/2019</t>
  </si>
  <si>
    <t>099/2019</t>
  </si>
  <si>
    <t>100/2019</t>
  </si>
  <si>
    <t>101/2019</t>
  </si>
  <si>
    <t>102/2019</t>
  </si>
  <si>
    <t>11239/2019</t>
  </si>
  <si>
    <t>Aquisição de Material Permanente e Consumo (Ferramenta, Elétrico, Hidráulico e outros)</t>
  </si>
  <si>
    <t>DOU: Nº 62 DOE:12.523</t>
  </si>
  <si>
    <t>G. R. DA ROSA - EPP</t>
  </si>
  <si>
    <t>09.179.593/0001-70</t>
  </si>
  <si>
    <t>RIO NEGRO IMPORTAÇÃO E EXPORTAÇÃO EIRELI</t>
  </si>
  <si>
    <t>12.911.227/0001-78</t>
  </si>
  <si>
    <t>M. S. LIMA EIRELI</t>
  </si>
  <si>
    <t>22.589.427/0001-00</t>
  </si>
  <si>
    <t>3.3.90.30.00 4.4.90.52.00</t>
  </si>
  <si>
    <t>10390/2019</t>
  </si>
  <si>
    <t>Aquisição de Material de Consumo de Informática (Refil, Cartuchos e Outros)</t>
  </si>
  <si>
    <t>DOU: Nº 61 DOE:12.521</t>
  </si>
  <si>
    <t>DATASHOW INFORMÁTICA EIRELI</t>
  </si>
  <si>
    <t>01.739.321/0001-75</t>
  </si>
  <si>
    <t>5149/2019</t>
  </si>
  <si>
    <t>Aquisição de Material de Consumo (Etiquetas Térmicas)</t>
  </si>
  <si>
    <t>DOU: Nº 3 DOE:12.546</t>
  </si>
  <si>
    <t>CRISPEL INDÚSTRIA E COMÉRCIO DE ETIQUETAS E BOBINAS EIRELI</t>
  </si>
  <si>
    <t>27.521.254/0001-01</t>
  </si>
  <si>
    <t>JAQUELINE COSTA DE OLIVEIRA</t>
  </si>
  <si>
    <t>31/12/209</t>
  </si>
  <si>
    <t>Alteração da CLÁUSULA SEXTA – DA VIGÊNCIA DO CONTRATO, prorrogando a vigência do contrato original por mais 60 (essenta) dias, e prorrogando o prazo de execução dos serviços por mais 60 (sessenta) dias, conforme justificativa apresentada pela
Secretaria Municipal de Infraestrutura e Mobilidade Urbana.
Fundamentação Legal: Art. 57, §1º, inciso II da Lei nº 8.666/93.</t>
  </si>
  <si>
    <t>103/2019</t>
  </si>
  <si>
    <t>Alteração da CLÁUSULA QUARTA – DO PRAZO DE VIGÊNCIA DO CONTRATO, prorrogando o contrato original por mais 06 (seis) meses, com amparo legal previsto no inciso II do art. 57
da Lei nº 8.666/93.</t>
  </si>
  <si>
    <t>104/2019</t>
  </si>
  <si>
    <t xml:space="preserve">DOU: Nº 166 DOE:12.343   </t>
  </si>
  <si>
    <t>XII</t>
  </si>
  <si>
    <t>22893/2019</t>
  </si>
  <si>
    <t>TERMO DE ADESÃO Nº 005/2019, PREGÃO SRP Nº 093/2017</t>
  </si>
  <si>
    <t>O presente contrato tem por objeto a garantia dos itens do Termo de Adesão Nº 005/2019 – Pregão Eletrônico SRP Nº 096/2017, que contempla a devida assistência técnica, com a reparação e/ou substituição destes itens</t>
  </si>
  <si>
    <t>DELL COMPUTADORES DO BRASIL LTDA</t>
  </si>
  <si>
    <t>72.381.189/0010-01</t>
  </si>
  <si>
    <t>Universidade Federal do Rio Grande do Norte</t>
  </si>
  <si>
    <t>Alteração da CLÁUSULA QUINTA - DO VALOR DO CONTRATO,nacrecendo a importância de R$ 122.649,14, e suprimindo a importância de R$ 11.083,79, perfando a diferença de R$ 111.565,35, a ser acrecido no valor do contrato, conforme adequação apresentada através do Ofício nº 1054/2019/GAB/EINFRA.</t>
  </si>
  <si>
    <t>Prorrogando a vigência do contrato original por mais 60 (sessenta) dias. Fundamentação Legal: Art. 57, §1º, inciso VI da Lei nº 8.666/93.</t>
  </si>
  <si>
    <t>Alteração da CLÁUSULA QUARTA - PRAZO DE VIGÊNCIA DO CONTRATO, prorrogando o contrato original por mais 1 (mes) mês e 12 (doze) dias.
Fundamentação Legal: Inciso II do art. 57 da Lei Federal nº. 8.666/1993.</t>
  </si>
  <si>
    <t>16516/2018</t>
  </si>
  <si>
    <t>064/2018</t>
  </si>
  <si>
    <t xml:space="preserve">DOU: Nº 101 DOE:12.312   </t>
  </si>
  <si>
    <t>028/2018</t>
  </si>
  <si>
    <t>105/2019</t>
  </si>
  <si>
    <t>PRESTAÇÃO DE CONTAS MENSAL - EXERCÍCIO 2019</t>
  </si>
  <si>
    <t>106/2019</t>
  </si>
  <si>
    <t>10392/2019</t>
  </si>
  <si>
    <t>Contratação de empresa especializada no serviço de borracharia, alinhamento, balanceamento, desempeno e cambagem, com fornecimento de materiais, equipamentos, pessoal e instalações próprias</t>
  </si>
  <si>
    <t xml:space="preserve">DOU: Nº 84 DOE:12.541   </t>
  </si>
  <si>
    <t>107/2019</t>
  </si>
  <si>
    <t>108/2019</t>
  </si>
  <si>
    <t>109/2019</t>
  </si>
  <si>
    <t>110/2019</t>
  </si>
  <si>
    <t>111/2019</t>
  </si>
  <si>
    <t>112/2019</t>
  </si>
  <si>
    <t>113/2019</t>
  </si>
  <si>
    <t>115/2019</t>
  </si>
  <si>
    <t>116/2019</t>
  </si>
  <si>
    <t>117/2019</t>
  </si>
  <si>
    <t>118/2019</t>
  </si>
  <si>
    <t>36726/2019</t>
  </si>
  <si>
    <t>34463/2018</t>
  </si>
  <si>
    <t>102/2018</t>
  </si>
  <si>
    <t>Aquisição de Testes de Hemograma com Cessão de Equipamento</t>
  </si>
  <si>
    <t>DOU: Nº 190 DOE:12.399</t>
  </si>
  <si>
    <t>043/2018</t>
  </si>
  <si>
    <t>119/2019</t>
  </si>
  <si>
    <t>120/2019</t>
  </si>
  <si>
    <t>121/2019</t>
  </si>
  <si>
    <t>122/2019</t>
  </si>
  <si>
    <t>123/2019</t>
  </si>
  <si>
    <t>124/2019</t>
  </si>
  <si>
    <t>125/2019</t>
  </si>
  <si>
    <t>126/2019</t>
  </si>
  <si>
    <t>35102/2018</t>
  </si>
  <si>
    <t>104/2018</t>
  </si>
  <si>
    <t>Aquisição de Material de Consumo (Insumos de Imagem)</t>
  </si>
  <si>
    <t>DOU: Nº 195 DOE:12.404</t>
  </si>
  <si>
    <t>20304/2018</t>
  </si>
  <si>
    <t>082/2018</t>
  </si>
  <si>
    <t>039/2018</t>
  </si>
  <si>
    <t>127/2019</t>
  </si>
  <si>
    <t>22498/2019</t>
  </si>
  <si>
    <t>COMABEL – INDÚSTRIA E COMÉRCIO DE MADEIRAS BENEFICIADAS LTDA</t>
  </si>
  <si>
    <t>3.3.90.52.00</t>
  </si>
  <si>
    <t>UNIACRE INDÚSTRIA E COMÉRCIO LTDA</t>
  </si>
  <si>
    <t>TOK TOK IND. E COM. DE MÓVEIS LTDA</t>
  </si>
  <si>
    <t>63.603.997/0001-94</t>
  </si>
  <si>
    <t>COOPERATIVA DE PRODUÇÃO DOS MOVELEIROS DO ESTADO DO ACRE – COOPERMÓVEIS</t>
  </si>
  <si>
    <t>128/2019</t>
  </si>
  <si>
    <t>6023/2019</t>
  </si>
  <si>
    <t>Contratação de Empresa de Engenharia para Execução de Serviços de Instalação da subestação, iluminação externa, alimentação de quadros de entrada de telefonia e cabeamento no centro de apoio ao diagnóstico – CAD Roney Meireles</t>
  </si>
  <si>
    <t>DOU: Nº  DOE:12.546</t>
  </si>
  <si>
    <t>QUEIROZ &amp; SANTOS LTDA - ME</t>
  </si>
  <si>
    <t>14.328.819/0001-97</t>
  </si>
  <si>
    <t>129/2019</t>
  </si>
  <si>
    <t>130/2019</t>
  </si>
  <si>
    <t>131/2019</t>
  </si>
  <si>
    <t>132/2019</t>
  </si>
  <si>
    <t>133/2019</t>
  </si>
  <si>
    <t>27403/2019</t>
  </si>
  <si>
    <t>TERMO DE ADESÃO Nº 008/2019, PREGÃO SRP Nº 117/2018</t>
  </si>
  <si>
    <t>Aquisição de Material de Consumo (Água e Gelo)</t>
  </si>
  <si>
    <t>26478/2018</t>
  </si>
  <si>
    <t>087/2018</t>
  </si>
  <si>
    <t>Aquisição de Material de Consumo (Fraldas Descartáveis)</t>
  </si>
  <si>
    <t>DOU: Nº 143 DOE:12.352</t>
  </si>
  <si>
    <t xml:space="preserve">40.802.993/0001-30 </t>
  </si>
  <si>
    <t>134/2019</t>
  </si>
  <si>
    <t>135/2019</t>
  </si>
  <si>
    <t>136/2019</t>
  </si>
  <si>
    <t>137/2019</t>
  </si>
  <si>
    <t>138/2019</t>
  </si>
  <si>
    <t>139/2019</t>
  </si>
  <si>
    <t>140/2019</t>
  </si>
  <si>
    <t>15497/2019</t>
  </si>
  <si>
    <t>Aquisição de Material Permanente (Painel de Senha)</t>
  </si>
  <si>
    <t>DOU: Nº 112 DOE:12.571</t>
  </si>
  <si>
    <t>A. C. CASTRO - EIRELI</t>
  </si>
  <si>
    <t>02.828.261/0001-20</t>
  </si>
  <si>
    <t>Prorrogando o prazo de execução dos serviços por mais 122 (cento e vinte e dois) dias.
Fundamentação Legal: Art. 57, §1º, inciso II da Lei nº 8.666/93.</t>
  </si>
  <si>
    <t>Alteração da CLÁUSULA SEGUNDA – DO PRAZO DE VIGÊNCIA, prorrogando a vigência do contrato por mais 6 (seis) meses, tendo como valor mensal a importância de R$ 13.741,29 (treze mil setecentos e quarenta e um reais e vinte e nove centavos), totalizando o valor global de R$ 80.827,74 (oitenta mil oitocentos e vonte e sete reais e setenta e quatro  centavos).</t>
  </si>
  <si>
    <t>093/2018</t>
  </si>
  <si>
    <t>Aquisição e Aplicação de Películas Fumê e Jateado</t>
  </si>
  <si>
    <t>J. S. NUNES - EIRELI</t>
  </si>
  <si>
    <t>DENTAL BÉLIA LTDA</t>
  </si>
  <si>
    <t>22924/2019</t>
  </si>
  <si>
    <t>006/20019</t>
  </si>
  <si>
    <t>Aquisição de Materiais de TI (Nobreak)</t>
  </si>
  <si>
    <t>GL ELETRO-ELETRÔNICOS LTDA</t>
  </si>
  <si>
    <t>52.618.139/0030-31</t>
  </si>
  <si>
    <t>141/2019</t>
  </si>
  <si>
    <t>142/2019</t>
  </si>
  <si>
    <t>143/2019</t>
  </si>
  <si>
    <t>jose.costa</t>
  </si>
  <si>
    <t>BIODENT COMÉRCIO IMP. E EXP. LTDA</t>
  </si>
  <si>
    <t>TERMO DE ADESÃO Nº 006/2019, PREGÃO SRP Nº 093/2017</t>
  </si>
  <si>
    <t>INSTITUTO FEDERAL DE EDUCAÇÃO, CIÊNCIA E TECNOLOGIA DE RONDÔNIA</t>
  </si>
  <si>
    <t>144/2019</t>
  </si>
  <si>
    <t>Alteração da CLÁUSULA QUARTA - PRAZO DE VIGÊNCIA DO CONTRATO, prorrogando o contrato original por mais 4 (mes) mês e 18 (dezoito) dias.
Fundamentação Legal: Inciso II do art. 57 da Lei Federal nº. 8.666/1993.</t>
  </si>
  <si>
    <t>Alteração da CLÁUSULA QUARTA - PRAZO DE VIGÊNCIA DO CONTRATO, prorrogando o contrato original por mais 5 (sete) meses, em caráter excepcional.
Fundamentação Legal: Art. 57, inciso IV da Lei nº 8.666/1993.</t>
  </si>
  <si>
    <t>145/2019</t>
  </si>
  <si>
    <t>146/2019</t>
  </si>
  <si>
    <t>147/2019</t>
  </si>
  <si>
    <t>18774/2019</t>
  </si>
  <si>
    <t>Aquisição de Material Permanente Geral (Mobiliários, Refrigeração e Eletroeletrônicos)</t>
  </si>
  <si>
    <t>DOU: Nº 98 DOE:12.557</t>
  </si>
  <si>
    <t>A. C. CASTRO EIRELI</t>
  </si>
  <si>
    <t>MS SERVIÇOS, COMÉRCIO E REPRESENTAÇÕES EIRELI</t>
  </si>
  <si>
    <t>22.172.177/0001-08</t>
  </si>
  <si>
    <t>148/2019</t>
  </si>
  <si>
    <t>22832/2019</t>
  </si>
  <si>
    <t>Aquisição de Equipamentos e materiais para Implementação da sala de fisioterapia pélvica na Policlínica Barral y Barral</t>
  </si>
  <si>
    <t>DOU: Nº 168 DOE:12.588</t>
  </si>
  <si>
    <t>27856/2019</t>
  </si>
  <si>
    <t>Contratação de empresa para fornecimento de mobiliário.</t>
  </si>
  <si>
    <t>149/2019</t>
  </si>
  <si>
    <t>150/2019</t>
  </si>
  <si>
    <t>MARCENARIA SULATINA IMPORTAÇÃO E EXPORTAÇÃO LTDA</t>
  </si>
  <si>
    <t>151/2019</t>
  </si>
  <si>
    <t>152/2019</t>
  </si>
  <si>
    <t>153/2019</t>
  </si>
  <si>
    <t>154/2019</t>
  </si>
  <si>
    <t>A. TOMOKO IWAKURA NASCIMENTO – ME</t>
  </si>
  <si>
    <t>155/2019</t>
  </si>
  <si>
    <t>156/2019</t>
  </si>
  <si>
    <t>157/2019</t>
  </si>
  <si>
    <t>158/2019</t>
  </si>
  <si>
    <t>159/2019</t>
  </si>
  <si>
    <t>160/2019</t>
  </si>
  <si>
    <t>161/2019</t>
  </si>
  <si>
    <t>162/2019</t>
  </si>
  <si>
    <t>163/2019</t>
  </si>
  <si>
    <t>16019/2019</t>
  </si>
  <si>
    <t>Aquisição de Material de Consumo de Informática (Toner)</t>
  </si>
  <si>
    <t>DOU: Nº 89 DOE:12.548</t>
  </si>
  <si>
    <t>A. P. DO NASCIMENTO NETO - ME</t>
  </si>
  <si>
    <t>28.037.011/0001-65</t>
  </si>
  <si>
    <t>164/2019</t>
  </si>
  <si>
    <t>165/2019</t>
  </si>
  <si>
    <t>166/2019</t>
  </si>
  <si>
    <t>AC EMPREENDIMENTOS E NEGÓCIOS LTDA</t>
  </si>
  <si>
    <t>22.173.882/0001-20</t>
  </si>
  <si>
    <t>167/2019</t>
  </si>
  <si>
    <t>DISTRIBUIDORA E COMÉRCIO LTDA</t>
  </si>
  <si>
    <t>168/2019</t>
  </si>
  <si>
    <t>169/2019</t>
  </si>
  <si>
    <t>170/2019</t>
  </si>
  <si>
    <t>25153/2018</t>
  </si>
  <si>
    <t>086/2018</t>
  </si>
  <si>
    <t>R. O. CAMPOS EIRELI - ME</t>
  </si>
  <si>
    <t>24.661.053/0001-11</t>
  </si>
  <si>
    <t>037/2018</t>
  </si>
  <si>
    <t>DOU: Nº 141 DOE:12.530</t>
  </si>
  <si>
    <t>16038/2019</t>
  </si>
  <si>
    <t>Contratação de empresa especializada na realização de exames de apoio diagnóstico por imagem</t>
  </si>
  <si>
    <t>BUCAR ENGENHARIA E METROLOGIA EIRELI</t>
  </si>
  <si>
    <t>Contratação de serviço especializado em manutenção de equipamentos médico-hospitalares, incluindo manutenção preventiva, corretiva, calibração e gestão da manutenção através de sistema informatizado</t>
  </si>
  <si>
    <t>14.349.591/0001-11</t>
  </si>
  <si>
    <t>DOU: Nº 96 DOE:12.555</t>
  </si>
  <si>
    <t>171/2019</t>
  </si>
  <si>
    <t>172/2019</t>
  </si>
  <si>
    <t>173/2019</t>
  </si>
  <si>
    <t>175/2019</t>
  </si>
  <si>
    <t>176/2019</t>
  </si>
  <si>
    <t>177/2019</t>
  </si>
  <si>
    <t>178/2019</t>
  </si>
  <si>
    <t>179/2019</t>
  </si>
  <si>
    <t>O Presente Termo Aditivo tem por objeto a alteração da CLÁUSULA TERCEIRA - DO PREÇO E CONDIÇÕES DE PAGAMENTO, acrescendo 25% (vinte e cinco por cento) aos itens 1, 5, 7, 8 e 11 contratados, que perfaz a quantia de R$ 36.750,00 (trinta e seis mil setecentos e cinquenta reais), devendo o referido valor ser somado ao valor inicialmente contratado, com amparo legal previsto no §1º do Art. 65 da Lei nº 8.666/93.</t>
  </si>
  <si>
    <t>O Presente Termo Aditivo tem por objeto a alteração da CLÁUSULA TERCEIRA - DO PREÇO E CONDIÇÕES DE PAGAMENTO, acrescendo 25% (vinte e cinco por cento) ao item 2 contratado, que perfaz a quantia de R$ 4.500,00 (quatro mil e quinhentos reais), devendo o referido valor ser somado ao valor inicialmente contratado, com amparo legal previsto no §1º do Art. 65 da Lei nº 8.666/93</t>
  </si>
  <si>
    <t>O Presente Termo Aditivo tem por objeto a alteração da CLÁUSULA TERCEIRA - DO PREÇO E CONDIÇÕES DE PAGAMENTO, acrescendo 25% (vinte e cinco por cento) aos itens 16 e 17 contratados, que perfaz a quantia de R$ 4.127,50 (quatro mil cento e vinte e sete reais e cinquenta centavos), devendo o referido valor ser somado ao valor inicialmente contratado, com amparo legal previsto no §1º do Art. 65 da Lei nº 8.666/93</t>
  </si>
  <si>
    <t>O Presente Termo Aditivo tem por objeto a alteração da CLÁUSULA TERCEIRA - DO PREÇO E CONDIÇÕES DE PAGAMENTO, acrescendo aproximadamente 1,67% (um vírgula sessenta e sete por cento) ao valor originalmente contratado, que perfaz a quantia de R$ 2.309,76 (dois mil trezentos e nove reais e setenta e seis centavos), referente a inclusão de 9 (nove) Motocicletas, com amparo legal previsto no §1º do Art. 65 da Lei nº 8.666/93</t>
  </si>
  <si>
    <t>1 (Recurso Próprio)  14 (SUS) e 15 (Convênio Estadual)</t>
  </si>
  <si>
    <t>174/2019</t>
  </si>
  <si>
    <t>180/2019</t>
  </si>
  <si>
    <t>Alteração da CLÁUSULA QUARTA - PRAZO DE VIGÊNCIA DO CONTRATO, prorrogando o contrato original por mais 4 (QUATRO) meses, EM CARATER EXCEPCIONAL..
Fundamentação Legal: Inciso II do Art. 57 da Lei nº 8.666/93.</t>
  </si>
  <si>
    <t>O Presente Termo Aditivo tem por objeto a alteração da CLÁUSULA SÉTIMA – DA VIGÊNCIA DO CONTRATO, prorrogando a vigência do contrato original por mais 20 (vinte) dias, e prorrogando o prazo de execução dos serviços por mais 20 (vinte) dias, conforme justificativa apresentada pela Secretaria Municipal de Infraestrutura e Mobilidade Urbana - SEINFRA, com amparo legal previsto no Art. 57, §1º, incisos IV da Lei nº 8.666/93</t>
  </si>
  <si>
    <t>O Presente Termo Aditivo tem por objeto a alteração da CLÁUSULA SEXTA – DO VALOR DO CONTRATO – EMPENHO E DOTAÇÃO DO VALOR, acrescendo a importância de R$ 18.827,89 (dezoito mil oitocentos e vinte e sete reais e oitenta e nove centavos), e, suprimindo a importância de R$ 97,13 (noventa e sete reais e treze centavos), perfazendo a diferença de R$ 18.730,76 (dezoito mil setecentos e trinta reais e setenta e seis centavos), a ser acrescido ao valor contratado, conforme adequação apresentada através do Ofício nº 1.900/2019/GAB/SEINFRA, com amparo legal previsto no Art. 65, §1º da Lei nº 8.666/1993</t>
  </si>
  <si>
    <t>Alteração da CLÁUSULA SEXTA – DA VIGÊNCIA DO CONTRATO, prorrogando a vigência do contrato original por mais 30 (trinta) dias, e prorrogando o prazo de execução dos serviços por mais 30 (trinta) dias, conforme justificativa apresentada pela
Secretaria Municipal de Infraestrutura e Mobilidade Urbana.
Fundamentação Legal: Art. 57, §1º, inciso II da Lei nº 8.666/93.</t>
  </si>
  <si>
    <t>Alteração da CLÁUSULA QUINTA – DO VALOR
DO CONTRATO – EMPENHO E DOTAÇÃO DO VALOR, acrescendo a importância de R$ 9.247,40 (nove mil duzentos e quarenta e sete reais e quarenta centavos), e, suprimindo a importância de R$ 13.341,54 (treze mil trezentos e quarenta e um reais e cinquenta e quatro centavos), perfazendo a diferença de R$ 4.094,14 (quatro mil noventa e quatro reais e quatorze centavos), a ser suprimido do valor contratado, conforme adequação apresentada através do Ofício nº 1.901/2019/GAB/SEINFRA, com amparo legal previsto no Art. 65 §1º da Lei nº 8.666/1993</t>
  </si>
  <si>
    <t>181/2019</t>
  </si>
  <si>
    <t>182/2019</t>
  </si>
  <si>
    <t>183/2019</t>
  </si>
  <si>
    <t>184/2019</t>
  </si>
  <si>
    <t>185/2019</t>
  </si>
  <si>
    <t>186/2019</t>
  </si>
  <si>
    <t>13156/2019</t>
  </si>
  <si>
    <t>Aquisição de Material Permanente e Consumo Laboratorial</t>
  </si>
  <si>
    <t>BRAGA E BRAGA IMPORTAÇÃO E EXPORTAÇÃO LTDA</t>
  </si>
  <si>
    <t>63.607.790/0001-98</t>
  </si>
  <si>
    <t>CRIATIVA COMÉRCIO IMPORTAÇÃO E EXPORTAÇÃO LTDA</t>
  </si>
  <si>
    <t>03.357.836/0001-36</t>
  </si>
  <si>
    <t>J. V. NOGUEIRA IMPORTAÇÃO E EXPORTAÇÃO LTDA</t>
  </si>
  <si>
    <t>27.896.988/0001-75</t>
  </si>
  <si>
    <t xml:space="preserve">3.3.90.30.00 </t>
  </si>
  <si>
    <t>DOU: Nº 91 DOE:12.550</t>
  </si>
  <si>
    <t>Locação de Imóvel para Instalação e Funcionamento da Divisão de Frotas e Abastecimento da Secretaria Municipal de Saúde</t>
  </si>
  <si>
    <t>VERDASCA DA AMAZÔNIA LTDA IND. E COM. DE MADEIRAS - ME</t>
  </si>
  <si>
    <t>14.290.878/0001-13</t>
  </si>
  <si>
    <t>187/2019</t>
  </si>
  <si>
    <t>188/2019</t>
  </si>
  <si>
    <t>29697/2019</t>
  </si>
  <si>
    <t>Contratação de pessoa jurídica para prestação de serviços de manutenção preventiva e corretiva, em aparelhos de ar condicionado (split) e refrigeradores (bebedouros, geladeiras e frigobares), com reposição e substituição de peças, componentes e acessórios diversos</t>
  </si>
  <si>
    <t>SALDANHA E FREITAS LTDA - ME</t>
  </si>
  <si>
    <t>18.105.606/0001-57</t>
  </si>
  <si>
    <t>DOU: Nº 156 DOE:12.613</t>
  </si>
  <si>
    <t>18868/22019</t>
  </si>
  <si>
    <t>Contratação de serviços de impressão e divulgação em busdoor e outdoor</t>
  </si>
  <si>
    <t>DOU: Nº 158 DOE:12.624</t>
  </si>
  <si>
    <t>189/2019</t>
  </si>
  <si>
    <t>R. A. DANTAS - ME</t>
  </si>
  <si>
    <t>30.610.999/0001-51</t>
  </si>
  <si>
    <t>E. R. P. BARROS</t>
  </si>
  <si>
    <t>34.003.295/0001-71</t>
  </si>
  <si>
    <t>O Presente Termo Aditivo tem por objeto a alteração da CLÁUSULA TERCEIRA - DO PREÇO E CONDIÇÕES DE PAGAMENTO, acrescendo 25% (vinte e cinco por cento) ao item 01 contratado, resultando em 03 (três) postos de digitador, que perfaz o aumento de R$ 10.149,36 (dez mil cento e quarenta e nove reais e trinta e seis centavos) ao valor mensal contratado, resultando em R$ 30.448,08 (trinta mil quatrocentos e quarenta e oito reais e oito centavos) de acréscimo até o término da vigência, com amparo legal previsto no §1º do Art. 65 da Lei nº 8.666/93</t>
  </si>
  <si>
    <t>190/2019</t>
  </si>
  <si>
    <t>191/2019</t>
  </si>
  <si>
    <t>11237/2019</t>
  </si>
  <si>
    <t>Contratação de empresa para prestação de serviço especializado em coleta externa, transporte externo, tratamento (incineração e/ou outros meios de tratamentos estabelecidos por normas vigentes) e destinação final de resíduos de serviços de saúde dos grupos “A” (biológicos), “B” (químicos e medicamentos) e “E” (perfurocortantes ou escarificantes), gerados nas diversas Unidades de Saúde da Secretaria Municipal de Saúde de Rio Branco/AC</t>
  </si>
  <si>
    <t>M. X. P. USINA DE INCINERAÇÃO DE RESÍDUOS LTDA - ME</t>
  </si>
  <si>
    <t>13.273.219/0001-06</t>
  </si>
  <si>
    <t>DOU: Nº 69 DOE:12.529</t>
  </si>
  <si>
    <t>DOE:.620</t>
  </si>
  <si>
    <t>DOE:12.623</t>
  </si>
  <si>
    <t>O Presente Termo Aditivo tem por objeto a alteração da CLÁUSULA TERCEIRA - DO PREÇO E CONDIÇÕES DE PAGAMENTO, acrescendo 25% (vinte e cinco por cento) aos itens 2, 3, 5, 7 e 8 contratados, que perfaz a quantia de R$ 3.547,50 (três mil quinhentos e quarenta e sete reais e cinquenta centavos), devendo o referido valor ser somado ao valor inicialmente contratado, com amparo legal previsto no §1º do Art. 65 da Lei nº 8.666/93</t>
  </si>
  <si>
    <t>O Presente Termo Aditivo tem por objeto a alteração da CLÁUSULA TERCEIRA - DO PREÇO E CONDIÇÕES DE PAGAMENTO, acrescendo 25% (vinte e cinco por cento) ao item 6 contratado, que perfaz a quantia de R$ 646,00 (seiscentos e quarenta e seis reais), devendo o referido valor ser somado ao valor inicialmente contratado, com amparo legal previsto no §1º do Art. 65 da Lei nº 8.666/93</t>
  </si>
  <si>
    <t>O Presente Termo Aditivo tem por objeto a alteração da CLÁUSULA TERCEIRA - DO PREÇO E CONDIÇÕES DE PAGAMENTO, acrescendo 25% (vinte e cinco por cento) aos itens 1, 3, 17 e 27 contratados, que perfaz a quantia de R$ 3.252,50 (três mil duzentos e cinquenta e dois reais e cinquenta centavos), devendo o referido valor ser somado ao valor inicialmente contratado, com amparo legal previsto no §1º do Art. 65 da Lei nº 8.666/93</t>
  </si>
  <si>
    <t>O Presente Termo Aditivo tem por objeto a alteração da CLÁUSULA TERCEIRA - DO PREÇO E CONDIÇÕES DE PAGAMENTO, acrescendo 25% (vinte e cinco por cento) ao item 14 contratado, que perfaz a quantia de R$ 1.425‬,00 (um mil quatrocentos e vinte e cinco reais), devendo o referido valor ser somado ao valor inicialmente contratado, com amparo legal previsto no §1º do Art. 65 da Lei nº 8.666/93</t>
  </si>
  <si>
    <t>192/2019</t>
  </si>
  <si>
    <t>36590/2019</t>
  </si>
  <si>
    <t>TERMO DE ADESÃO Nº 009/2019, PREGÃO SRP Nº 007/2019</t>
  </si>
  <si>
    <t>Contratação de empresa especializada na prestação de serviços de manutenção preventiva e corretiva em elevadores e plataformas enclausuradas com acionamento hidráulico e elétrico, com fornecimento de peças, componentes, materiais de consumo e quaisquer outros necessários à execução dos serviços.</t>
  </si>
  <si>
    <t>VERTICALIZE COMÉRCIO E SERVIÇOS EIRELI</t>
  </si>
  <si>
    <t>12.013.484/0001-92</t>
  </si>
  <si>
    <t>193/2019</t>
  </si>
  <si>
    <t>15681/2019</t>
  </si>
  <si>
    <t>Contratação de empresa especializada na locação de impressoras jato de tinta com sistema bulk ink, com manutenção preventiva, corretiva e insumos para atender as necessidades da Secretaria Municipal de Saúde – SEMSA</t>
  </si>
  <si>
    <t>O Presente Termo Aditivo tem por objeto a alteração da CLÁUSULA TERCEIRA - DO PREÇO E CONDIÇÕES DE PAGAMENTO, acrescendo 25% (vinte e cinco por cento) aos itens contratados, que perfaz a quantia de R$ 52.830,98 (cinquenta e dois mil oitocentos e trinta reais e noventa e oito centavos), devendo o referido valor ser somado ao valor inicialmente contratado, com amparo legal previsto no §1º do Art. 65 da Lei nº 8.666/93</t>
  </si>
  <si>
    <t>194/2019</t>
  </si>
  <si>
    <t>44229/2019</t>
  </si>
  <si>
    <t>Aquisição de Material Permanente Hospitalar</t>
  </si>
  <si>
    <t>03.155.958/0001-40</t>
  </si>
  <si>
    <t>195/2019</t>
  </si>
  <si>
    <t xml:space="preserve">DOU:Nº 134 DOE:12.464   </t>
  </si>
  <si>
    <t xml:space="preserve">038/2019 </t>
  </si>
  <si>
    <t>DENTAL BH BRASIL COMÉRCIO DE PRODUTOS ODONTOLÓGICOS MÉDICO HOSPITALAR EIRELI</t>
  </si>
  <si>
    <t>31.401.798/0001-07</t>
  </si>
  <si>
    <t xml:space="preserve">Aquisição de Material Permanente Hospitalar </t>
  </si>
  <si>
    <t>MEDPEJ EQUIPAMENTOS MÉDICOS LTDA</t>
  </si>
  <si>
    <t>28038/2019</t>
  </si>
  <si>
    <t>PREGÃO ELETRONICO</t>
  </si>
  <si>
    <t>AQUISIÇÃO DE AMBULÂNCIA TIPO A</t>
  </si>
  <si>
    <t xml:space="preserve">DOU:Nº 154 DOE:12.611   </t>
  </si>
  <si>
    <t>196/2019</t>
  </si>
  <si>
    <t>SANTA CATARINA COMERCIAL EIRELI - ME</t>
  </si>
  <si>
    <t>29.016.738/0001-29</t>
  </si>
  <si>
    <t>24773/2019</t>
  </si>
  <si>
    <t>Aquisição de Fardamentos e EPI’S</t>
  </si>
  <si>
    <t xml:space="preserve">DOU:Nº 125 DOE:12.584   </t>
  </si>
  <si>
    <t>197/2019</t>
  </si>
  <si>
    <t>GRUPO E - IMPORTAÇÃO E EXPORTAÇÃO LTDA</t>
  </si>
  <si>
    <t>198/2019</t>
  </si>
  <si>
    <t>199/2019</t>
  </si>
  <si>
    <t>5749/2019</t>
  </si>
  <si>
    <t xml:space="preserve">DOU:Nº 160 DOE:12.510   </t>
  </si>
  <si>
    <t xml:space="preserve">DOU:Nº 171 DOE:12.381   </t>
  </si>
  <si>
    <t>Aquisição de Material de Consumo (Gêneros Alimentícios, Higiene Pessoal e Material de Limpeza de Uso Geral)</t>
  </si>
  <si>
    <t>F. P. MENEGASSI - ME</t>
  </si>
  <si>
    <t>20.384.086/0001-00</t>
  </si>
  <si>
    <t>200/2019</t>
  </si>
  <si>
    <t>201/2019</t>
  </si>
  <si>
    <t>Alteração da CLÁUSULA SEXTA – DA VIGÊNCIA DO CONTRATO, prorrogando a vigência do contrato original por mais 30 (trinta) dias, e prorrogando o prazo de execução dos serviços por mais 60 (sessenta) dias.
Fundamentação Legal: Art. 57, §1º, inciso II da Lei nº 8.666/93.</t>
  </si>
  <si>
    <t>Alteração da CLÁUSULA QUINTA – DO VALOR DO CONTRATO E DOS RECURSOS ORÇAMENTARIOS, ACRESCENDO 25% (VINTE E CINCO POR CENTO) aso valores contratados, que perfaz a quantioa de R$ 26.871,75 9vinte e seis mil oitocentos e setenta e um reais e setenta e conco centavos).
Fundamentação Legal: §1º do art. 65 da Lei nº 8.666/93.</t>
  </si>
  <si>
    <t>202/2019</t>
  </si>
  <si>
    <t>LABNORTE CIRÚRGICA E DIAGNÓSTICA LTDA.</t>
  </si>
  <si>
    <t>203/2019</t>
  </si>
  <si>
    <t>204/2019</t>
  </si>
  <si>
    <t>205/2019</t>
  </si>
  <si>
    <t>206/2019</t>
  </si>
  <si>
    <t>207/2019</t>
  </si>
  <si>
    <t>29995/2019</t>
  </si>
  <si>
    <t>Contratação direta de 01 (um) Profissional para atuar como Facilitador em Saúde Sexual e Reprodutiva, Infecções Sexualmente Transmissíveis, IST, HIV/AIDS, visando à execução do Projeto “Quero a Vida”</t>
  </si>
  <si>
    <t>MARIANA PEREIRA BEZERRA</t>
  </si>
  <si>
    <t>926.673.762-34</t>
  </si>
  <si>
    <t>106 (Convênio Federal)</t>
  </si>
  <si>
    <t>208/2019</t>
  </si>
  <si>
    <t>34605/2019</t>
  </si>
  <si>
    <t>Aqusição de Material de Consumo (sacolas Plasticas)</t>
  </si>
  <si>
    <t>DOU: Nº187 DOE:12.643</t>
  </si>
  <si>
    <t>ANA N. DE SOUSA CASTRO - ME</t>
  </si>
  <si>
    <t>32.916.978/0001-94</t>
  </si>
  <si>
    <t>209/2019</t>
  </si>
  <si>
    <t>FIBRATEX COMERCIAL EIRELI</t>
  </si>
  <si>
    <t>211/2019</t>
  </si>
  <si>
    <t>210/2019</t>
  </si>
  <si>
    <t>212/2019</t>
  </si>
  <si>
    <t>213/2019</t>
  </si>
  <si>
    <t>214/2019</t>
  </si>
  <si>
    <t>215/2019</t>
  </si>
  <si>
    <t>216/2019</t>
  </si>
  <si>
    <t>217/2019</t>
  </si>
  <si>
    <t>218/2019</t>
  </si>
  <si>
    <t>219/2019</t>
  </si>
  <si>
    <t>220/2019</t>
  </si>
  <si>
    <t>221/2019</t>
  </si>
  <si>
    <t>33806/2019</t>
  </si>
  <si>
    <t>Aquisição de Produtos de Uso Veterinário.</t>
  </si>
  <si>
    <t>DOU: Nº DOE:12.636</t>
  </si>
  <si>
    <t>L. M. SAMPAIO EIRELI</t>
  </si>
  <si>
    <t>29.761.118/0001-14</t>
  </si>
  <si>
    <t>DINIZ &amp; FONSECA LTDA</t>
  </si>
  <si>
    <t>31.031.592/0001-32</t>
  </si>
  <si>
    <t>Alteração da CLÁUSULA SEXTA – DA VIGÊNCIA DO CONTRATO, prorrogando  o prazo de execução dos serviços por mais 60 (sessenta) dias, conforme justificativa apresentada pela Secretaria de Insfraestrutura e Mobilidade Urbana - SEINFRA</t>
  </si>
  <si>
    <t>Alteração da CLAUSULA TERCEIRA – DO PREÇO E CONDIÇÕES DE PAGAMENTO, acrescendo a importância mensal de R$ 14.850,00 (quatorze mil oitocentos e cinquenta reais) até o término da vigência contratual (3 meses), perfazendo um acréscimo total de R$ 44.550,00 (quarenta e quatro mil quinhentos e cinqüenta reais), referente ao item 3 da Tabela 2 – “Valor de locação e manutenção mensal por usuário de mobilidade”, com amparo legal previsto no §1º do Art. 65 da Lei nº 8.666/93, conforme §13º da Cláusula Terceira do Contrato</t>
  </si>
  <si>
    <t>O Presente Termo Aditivo tem por objeto alteração da CLÁUSULA TERCEIRA - DO PREÇO E CONDIÇÕES DE PAGAMENTO, acrescendo 25% (vinte e cinco por cento) aos itens 101, 123 e 202 contratados, que perfaz a quantia de R$ 7.256,25 (sete mil duzentos e cinquenta e seis reais e vinte e cinco centavos), devendo o referido valor ser somado ao valor inicialmente contratado, com amparo legal previsto no §1º do Art. 65 da Lei nº 8.666/93</t>
  </si>
  <si>
    <t>O Presente Termo Aditivo tem por objeto alteração da CLÁUSULA TERCEIRA - DO PREÇO E CONDIÇÕES DE PAGAMENTO, acrescendo 25% (vinte e cinco por cento) aos itens 24 e 127 contratados, que perfaz a quantia de R$ 18.150,00 (dezoito mil cento e cinquenta reais), devendo o referido valor ser somado ao valor inicialmente contratado, com amparo legal previsto no §1º do Art. 65 da Lei nº 8.666/93,</t>
  </si>
  <si>
    <t>O Presente Termo Aditivo tem por objetoalteração da CLÁUSULA TERCEIRA - DO PREÇO E CONDIÇÕES DE PAGAMENTO, acrescendo 25% (vinte e cinco por cento) aos itens 101, 123 e 202 contratados, que perfaz a quantia de R$ 7.256,25 (sete mil duzentos e cinquenta e seis reais e vinte e cinco centavos), devendo o referido valor ser somado ao valor inicialmente contratado, com amparo legal previsto no §1º do Art. 65 da Lei nº 8.666/93.</t>
  </si>
  <si>
    <t>O Presente Termo Aditivo tem por objeto alteração da CLÁUSULA TERCEIRA - DO PREÇO E CONDIÇÕES DE PAGAMENTO, acrescendo 25% (vinte e cinco por cento) aos itens 24 e 127 contratados, que perfaz a quantia de R$ 28.900,00 (vinte e oito mil e novecentos reais), devendo o referido valor ser somado ao valor inicialmente contratado, com amparo legal previsto no §1º do Art. 65 da Lei nº 8.666/93.</t>
  </si>
  <si>
    <t>O Presente Termo Aditivo tem por objeto alteração da CLÁUSULA TERCEIRA - DO PREÇO E CONDIÇÕES DE PAGAMENTO, acrescendo 25% (vinte e cinco por cento) ao item 212 contratado, que perfaz a quantia de R$ 750,00 (setecentos e cinquenta reais), devendo o referido valor ser somado ao valor inicialmente contratado, com amparo legal previsto no §1º do Art. 65 da Lei nº 8.666/93</t>
  </si>
  <si>
    <t>222/2019</t>
  </si>
  <si>
    <t>MEDIC VET DISTRIBUIDORA DE MEDICAMENTOS EIRELI</t>
  </si>
  <si>
    <t>20.637.873/0001-17</t>
  </si>
  <si>
    <t>DOE Nº 12.649</t>
  </si>
  <si>
    <t>DOE Nº 12.664</t>
  </si>
  <si>
    <t>36642/2019</t>
  </si>
  <si>
    <t>Aquisição de Material de Consumo e Permanente, para atender a Associação de Amigos e Pais dos Autistas do Acre - AMPAC, com recursos provenientes da emenda parlamentar da vereadora Lene Petecão</t>
  </si>
  <si>
    <t>DOU:Nº201 DOE:12.658</t>
  </si>
  <si>
    <t>223/2019</t>
  </si>
  <si>
    <t>29966/2019</t>
  </si>
  <si>
    <t>Contratação de empresa especializada para a prestação de serviços de limpeza, conservação e higienização das áreas internas e externas de prédios, mobiliários e equipamentos, visando à obtenção de adequadas condições de salubridade e higiene, com fornecimento de produtos e materiais necessários, para atender as demandas das Unidades de Saúde e Administrativas da Secretaria Municipal de Saúde de Rio Branco - Acre</t>
  </si>
  <si>
    <t>094/2018</t>
  </si>
  <si>
    <t>DOU:Nº171 DOE:12.381</t>
  </si>
  <si>
    <t>224/2019</t>
  </si>
  <si>
    <t>ASA AGÊNCIA DE SERVIÇOS DO ACRE EIRELI</t>
  </si>
  <si>
    <t>11.815.892/0001-03</t>
  </si>
  <si>
    <t>225/2019</t>
  </si>
  <si>
    <t>CRM REPRESENTAÇÕES E SERVIÇOS LTDA - EPP</t>
  </si>
  <si>
    <t>84.324.748/0001-30</t>
  </si>
  <si>
    <t>5131/2019</t>
  </si>
  <si>
    <t>Aquisição de Testes de Dosagem de Gravidez</t>
  </si>
  <si>
    <t>DOU:Nº139 DOE:12.510</t>
  </si>
  <si>
    <t>226/2019</t>
  </si>
  <si>
    <t>32564/2019</t>
  </si>
  <si>
    <t>Aquisição de Material de Expediente, Educativo e Permanente</t>
  </si>
  <si>
    <t>DOU:Nº176 DOE:12.628</t>
  </si>
  <si>
    <t>228/2019</t>
  </si>
  <si>
    <t>M. V. AQUINO - ME</t>
  </si>
  <si>
    <t>14.358.816/0001-04</t>
  </si>
  <si>
    <t>24020/2019</t>
  </si>
  <si>
    <t>Contratação de Empresa Especializada na Locação de Impressoras Laser, com manutenção preventiva, corretiva e insumos para atender as necessidades da Secretaria Municipal de Saúde</t>
  </si>
  <si>
    <t>DOU:Nº124 DOE:12.583</t>
  </si>
  <si>
    <t>227/2019</t>
  </si>
  <si>
    <t>229/2019</t>
  </si>
  <si>
    <t>Alteração da CLÁUSULA SEXTA – DA VIGÊNCIA DO CONTRATO, prorrogando a vigência do contrato original por mais 90 (noventa) dias, e prorrogando o prazo de execução dos serviços por mais 90 (noventa) dias, conforme justificativa apresentada pela Secretaria Municipal de Obras Públicas.</t>
  </si>
  <si>
    <t>Alteração da CLÁUSULA QUINTA - DO VALOR DO CONTRATO,nacrecendo a importância de R$ 112.134,18, e suprimindo a importância de R$ 4.915,78, perfando a diferença de R$ 107.218,40, a ser acrecido no valor do contrato, conforme adequação apresentada através do Ofício nº 2.429/2019/GAB/EINFRA.</t>
  </si>
  <si>
    <t>Prorrogando a vigência por mais 90  9noventa) dias Prorrogando o prazo de execução dos serviços por mais 90 (noventa) dias.
Fundamentação Legal: Art. 57, §1º, inciso II da Lei nº 8.666/93.</t>
  </si>
  <si>
    <t>230/2019</t>
  </si>
  <si>
    <t>231/2019</t>
  </si>
  <si>
    <t>232/2019</t>
  </si>
  <si>
    <t>24906/2019</t>
  </si>
  <si>
    <t>Aquisição de Produtos para Recém-Nascido (Kit Bebê)</t>
  </si>
  <si>
    <t>F. P. MENEGASSI COMÉRCIO IMPORTAÇÃO E EXPORTAÇÃO - ME</t>
  </si>
  <si>
    <t>R. RODRIGUES DE ARAÚJO - EIRELI</t>
  </si>
  <si>
    <t>32.497.310/0001-50</t>
  </si>
  <si>
    <t>18868/2019</t>
  </si>
  <si>
    <t>29735/2019</t>
  </si>
  <si>
    <t>Contratação de serviço especializado em manutenção de equipamentos médico-hospitalares (autoclave, nebulizador, raio x, ultrassom e bisturi elétrico), incluindo manutenção preventiva, corretiva, calibração e gestão da manutenção através de sistema informatizado</t>
  </si>
  <si>
    <t>DOU: Nº 133 DOE:12.592</t>
  </si>
  <si>
    <t>233/2019</t>
  </si>
  <si>
    <t>234/2019</t>
  </si>
  <si>
    <t>DOU:167 DOE:12.624</t>
  </si>
  <si>
    <t>DOU:N3 DOE:12.464</t>
  </si>
  <si>
    <t>235/2019</t>
  </si>
  <si>
    <t>236/2019</t>
  </si>
  <si>
    <t>237/2019</t>
  </si>
  <si>
    <t>238/2019</t>
  </si>
  <si>
    <t>239/2019</t>
  </si>
  <si>
    <t>DESTINAÇÃO</t>
  </si>
  <si>
    <t>O Presente Termo Aditivo tem por objeto a alteração da CLÁUSULA PRIMEIRA - DA DESTINAÇÃO DO IMÓVEL, passando a destinação do imóvel para a Instalação de Depósito de Bens Inservíveis desta Secretaria Municipal de Saúde</t>
  </si>
  <si>
    <t>240/2019</t>
  </si>
  <si>
    <t>241/2019</t>
  </si>
  <si>
    <t>24149/20119</t>
  </si>
  <si>
    <t>Prestação de serviços de Profissionais Agentes Culturais, para realização de oficinas de música (violão), capoeira, canto, pintura em tela e teatro (artes cênicas) para adolescentes em cumprimento de medidas socioeducativas em meio aberto e fechado.</t>
  </si>
  <si>
    <t>DOU: Nº 153 DOE:12.610</t>
  </si>
  <si>
    <t>ARNALDO LIMA DE ARAÚJO</t>
  </si>
  <si>
    <t>242/2019</t>
  </si>
  <si>
    <t xml:space="preserve">698.379.022-72 </t>
  </si>
  <si>
    <t>243/2019</t>
  </si>
  <si>
    <t>EDUARDO NONATO DE FREITAS</t>
  </si>
  <si>
    <t xml:space="preserve">812.376.772-20 </t>
  </si>
  <si>
    <t>30733/2019</t>
  </si>
  <si>
    <t>Contratação de prestação de serviços de Profissionais Agentes Culturais, para realização de oficinas Arte Terapia para os pacientes que são acompanhados pelo Centro de Atenção Psicossocial – CAPS II</t>
  </si>
  <si>
    <t>DOU: Nº 165 DOE:12.622</t>
  </si>
  <si>
    <t>MAICO CHARLES LOPES PINHEIRO</t>
  </si>
  <si>
    <t xml:space="preserve">000.045.992-50 </t>
  </si>
  <si>
    <t>244/2019</t>
  </si>
  <si>
    <t>12.694 / 12.726</t>
  </si>
  <si>
    <t>Alteração da CLÁUSULA QUARTA - PRAZO DE VIGÊNCIA DO CONTRATO, prorrogando o contrato original por mais 7 (sete) meses.
Fundamentação Legal: inciso II do Art. 57 da Lei Federal nº. 8.666/1993.</t>
  </si>
  <si>
    <t>Alteração da CLÁUSULA QUARTA – DO PRAZO DE VIGÊNCIA DO CONTRATO, prorrogando o contrato original por mais 7 (sete) meses.
Fundamentação Legal: Art. 57, inciso II da Lei nº 8.666/1993.</t>
  </si>
  <si>
    <t>Alteração da CLÁUSULA QUARTA - PRAZO DE VIGÊNCIA DO CONTRATO, prorrogando o contrato original por mais 7 (sete) meses.
Fundamentação Legal: inciso II do art. 57 da Lei Federal nº. 8.666/1993.</t>
  </si>
  <si>
    <t>Alteração da CLÁUSULA QUARTA - PRAZO DE VIGÊNCIA DO CONTRATO, prorrogando o contrato original por mais 05 (cinco) meses.
Fundamentação Legal: Inciso II do Art. 57 da Lei nº. 8.666/93.</t>
  </si>
  <si>
    <t xml:space="preserve"> Alteração da CLÁUSULA TERCEIRA - DO PREÇO E CONDIÇÕES DE PAGAMENTO, acrescendo 25% (vinte e cinco por cento) ao item 02 contratado, resultando em 01 (um) posto de recepcionista, que perfaz a quantia de R$ 9.168,64 (nove mil cento e
sessenta e oito reais e sessenta e quatro centavos).
Fundamentação Legal: §1º do Art. 65 da Lei nº 8.666/93</t>
  </si>
  <si>
    <t>Alteração da CLÁUSULA QUARTA - PRAZO DE VIGÊNCIA DO CONTRATO, prorrogando o contrato original por mais 2 (dois) meses e 15 (quinze) dias.
Fundamentação Legal: Inciso II do Art. 57 da Lei nº. 8.666/93.</t>
  </si>
  <si>
    <t>alteração da CLAUSULA TERCEIRA – DO PREÇO E CONDIÇÕES DE PAGAMENTO, acrescendo a importância mensal de R$ 14.850,00 (quatorze mil oitocentos e cinquenta reais) até o término da vigência contratual (3 meses), perfazendo um acréscimo total de R$ 44.550,00 (quarenta e quatro mil quinhentos e cinqüenta reais), referente ao item 3 da Tabela 2 – “Valor de locação e manutenção mensal por usuário de mobilidade”, com amparo legal previsto no §1º do Art. 65 da Lei nº 8.666/93, conforme §13º da Cláusula Terceira do Contrato</t>
  </si>
  <si>
    <t>Alteração da CLÁUSULA QUARTA - DO PRAZO DE VIGÊNCIA E EXECUÇÃO DO CONTRATO, prorrogando o contrato original por mais 5 (cinco) meses e 14 (quatorze) dias.
Fundamentação Legal: Art. 57, inciso IV da Lei Federal nº. 8.666/93.</t>
  </si>
  <si>
    <t>XIII</t>
  </si>
  <si>
    <t>Alteração da CLÁUSULA QUARTA - PRAZO DE VIGÊNCIA DO CONTRATO, prorrogando o contrato original por mais 1 (UM) meses.
Fundamentação Legal: Art. 57, inciso II da Lei Federal nº. 8.666/93.</t>
  </si>
  <si>
    <t>Constitui objeto deste Termo, alterar a CLÁUSULA QUARTA – PRAZO DA VIGÊNCIA DO REGISTRO DE PREÇO E DO CONTRATO que passa ter a seguinte redação: CLÁUSULA QUARTA – PRAZO DA VIGÊNCIA DO REGISTRO DE PREÇO E DO CONTRATO: Fica prorrogado o prazo de execução dos serviços objeto deste Termo Aditivo até 03 de março de 2020, podendo ser prorrogado.</t>
  </si>
  <si>
    <t>Manual de Referência - Anexos IV, VI, VII, VIII E IX</t>
  </si>
  <si>
    <t>ALPHA PRESTAÇÃO DE  SERVIÇOS LTDA</t>
  </si>
  <si>
    <r>
      <t xml:space="preserve">Alterar a Cláusula  Décima Sexta - VALOR GLOBAL do Contrato original - </t>
    </r>
    <r>
      <rPr>
        <b/>
        <sz val="10"/>
        <rFont val="Arial"/>
        <family val="2"/>
      </rPr>
      <t>AMPLIAÇÃO DO ESPAÇO</t>
    </r>
  </si>
  <si>
    <r>
      <t xml:space="preserve">ÓRGÃO/ENTIDADE/FUNDO: </t>
    </r>
    <r>
      <rPr>
        <b/>
        <sz val="11"/>
        <rFont val="Arial"/>
        <family val="2"/>
      </rPr>
      <t>FUNDO MUNICIPAL DE SAÚDE - FMS</t>
    </r>
  </si>
  <si>
    <r>
      <t>MÊS/ANO:</t>
    </r>
    <r>
      <rPr>
        <b/>
        <sz val="11"/>
        <rFont val="Arial"/>
        <family val="2"/>
      </rPr>
      <t xml:space="preserve"> JANEIRO A DEZEMBRO/2019</t>
    </r>
  </si>
  <si>
    <r>
      <t xml:space="preserve">DATA DA ÚLTIMA ATUALIZAÇÃO: </t>
    </r>
    <r>
      <rPr>
        <b/>
        <sz val="11"/>
        <rFont val="Arial"/>
        <family val="2"/>
      </rPr>
      <t>31/12/2019</t>
    </r>
  </si>
  <si>
    <r>
      <t>Nome do responsável pela elaboração:</t>
    </r>
    <r>
      <rPr>
        <b/>
        <sz val="10"/>
        <rFont val="Arial"/>
        <family val="2"/>
      </rPr>
      <t xml:space="preserve"> José Adriano Ximendes Costa</t>
    </r>
  </si>
  <si>
    <r>
      <t xml:space="preserve">Nome do titular do Órgão/Entidade/Fundo (no exercício do cargo): </t>
    </r>
    <r>
      <rPr>
        <b/>
        <sz val="10"/>
        <rFont val="Arial"/>
        <family val="2"/>
      </rPr>
      <t>Oteniel Almeida dos Santos</t>
    </r>
  </si>
  <si>
    <t>TOTAL</t>
  </si>
  <si>
    <t>23.256.272/0001-52</t>
  </si>
  <si>
    <t>x</t>
  </si>
  <si>
    <t>13.676.569/0001-13</t>
  </si>
  <si>
    <t>03.200.207/0001-06</t>
  </si>
  <si>
    <t>PARALISADA</t>
  </si>
  <si>
    <t>EM ANDAMENTO</t>
  </si>
  <si>
    <t>CONCLUÍDA</t>
  </si>
  <si>
    <t>DATA DA PARALISAÇÃO DA OBRA</t>
  </si>
  <si>
    <t>SITUAÇÃO</t>
  </si>
  <si>
    <t>DATA DO ÚLTIMO PAGAMENTO REALIZADO</t>
  </si>
  <si>
    <t>DATA DA ÚLTIMA MEDIÇÃO</t>
  </si>
  <si>
    <t>DATA ESTIPULADA NO ÚLTIMO ADITIVO DE PRAZO PARA CONCLUSÃO DA OBRA</t>
  </si>
  <si>
    <t>DATA INICIAL PREVISTA NO CONTRATO PARA CONCLUSÃO DA OBRA</t>
  </si>
  <si>
    <t>VALOR PAGO ACUMULADO</t>
  </si>
  <si>
    <t>VALOR REALIZADO NO EXERCÍCIO (R$)</t>
  </si>
  <si>
    <t>VALOR ATUAL DO CONTRATO, APÓS ADITIVOS</t>
  </si>
  <si>
    <t>VALOR INICIAL DO CONTRATO</t>
  </si>
  <si>
    <t>CNPJ</t>
  </si>
  <si>
    <t>EMPRESA CONTRATADA</t>
  </si>
  <si>
    <t>OBJETO</t>
  </si>
  <si>
    <t>Nº DO CONTRATO</t>
  </si>
  <si>
    <t>DEMONSTRATIVO DE OBRAS CONTRATADAS</t>
  </si>
  <si>
    <t>Manual de Referência - 6ª Edição</t>
  </si>
  <si>
    <t>PRESTAÇÃO DE CONTAS - EXERCÍCIO 2019</t>
  </si>
  <si>
    <t>SEQ.</t>
  </si>
  <si>
    <r>
      <rPr>
        <sz val="11"/>
        <color theme="1"/>
        <rFont val="Arial"/>
        <family val="2"/>
      </rPr>
      <t>IDENTIFICAÇÃO DO ÓRGÃO/ENTIDADE/FUNDO:</t>
    </r>
    <r>
      <rPr>
        <b/>
        <sz val="11"/>
        <color theme="1"/>
        <rFont val="Arial"/>
        <family val="2"/>
      </rPr>
      <t xml:space="preserve"> FUNDO MUNICIPAL DE SAÚDE - FMS</t>
    </r>
  </si>
  <si>
    <r>
      <rPr>
        <sz val="11"/>
        <color theme="1"/>
        <rFont val="Arial"/>
        <family val="2"/>
      </rPr>
      <t>REALIZADO ATÉ O MÊS/ANO (ACUMULADO):</t>
    </r>
    <r>
      <rPr>
        <b/>
        <sz val="11"/>
        <color theme="1"/>
        <rFont val="Arial"/>
        <family val="2"/>
      </rPr>
      <t xml:space="preserve"> JANEIRO A DEZEMBRO/2019</t>
    </r>
  </si>
  <si>
    <r>
      <t xml:space="preserve">DATA: </t>
    </r>
    <r>
      <rPr>
        <b/>
        <sz val="10"/>
        <color theme="1"/>
        <rFont val="Arial"/>
        <family val="2"/>
      </rPr>
      <t>21/02/2020</t>
    </r>
  </si>
  <si>
    <r>
      <t xml:space="preserve">Nome do responsável pela elaboração: </t>
    </r>
    <r>
      <rPr>
        <b/>
        <sz val="10"/>
        <color theme="1"/>
        <rFont val="Arial"/>
        <family val="2"/>
      </rPr>
      <t>José Adriano Ximendes Costa</t>
    </r>
  </si>
  <si>
    <r>
      <t xml:space="preserve">Nome do titular do Órgão/Entidade/Fundo (no exercício do cargo): </t>
    </r>
    <r>
      <rPr>
        <b/>
        <sz val="10"/>
        <color theme="1"/>
        <rFont val="Arial"/>
        <family val="2"/>
      </rPr>
      <t>Oteniel Almeida dos Santos</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</si>
</sst>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R$&quot;\ * #,##0.00_-;\-&quot;R$&quot;\ * #,##0.00_-;_-&quot;R$&quot;\ * &quot;-&quot;??_-;_-@_-"/>
    <numFmt numFmtId="43" formatCode="_-* #,##0.00_-;\-* #,##0.00_-;_-* &quot;-&quot;??_-;_-@_-"/>
    <numFmt numFmtId="164" formatCode="_(&quot;R$ &quot;* #,##0.00_);_(&quot;R$ &quot;* \(#,##0.00\);_(&quot;R$ &quot;* &quot;-&quot;??_);_(@_)"/>
    <numFmt numFmtId="165" formatCode="0.00000"/>
    <numFmt numFmtId="166" formatCode="0.000"/>
    <numFmt numFmtId="168" formatCode="_(* #,##0.00_);_(* \(#,##0.00\);_(* &quot;-&quot;??_);_(@_)"/>
  </numFmts>
  <fonts count="12" x14ac:knownFonts="1">
    <font>
      <sz val="11"/>
      <color theme="1"/>
      <name val="Calibri"/>
      <family val="2"/>
      <scheme val="minor"/>
    </font>
    <font>
      <sz val="11"/>
      <color theme="1"/>
      <name val="Calibri"/>
      <family val="2"/>
      <scheme val="minor"/>
    </font>
    <font>
      <sz val="10"/>
      <name val="Arial"/>
      <family val="2"/>
    </font>
    <font>
      <b/>
      <sz val="10"/>
      <name val="Arial"/>
      <family val="2"/>
    </font>
    <font>
      <sz val="11"/>
      <name val="Arial"/>
      <family val="2"/>
    </font>
    <font>
      <i/>
      <sz val="10"/>
      <name val="Arial"/>
      <family val="2"/>
    </font>
    <font>
      <b/>
      <sz val="11"/>
      <name val="Arial"/>
      <family val="2"/>
    </font>
    <font>
      <b/>
      <sz val="10"/>
      <color theme="1"/>
      <name val="Arial"/>
      <family val="2"/>
    </font>
    <font>
      <sz val="10"/>
      <color theme="1"/>
      <name val="Arial"/>
      <family val="2"/>
    </font>
    <font>
      <sz val="11"/>
      <color theme="1"/>
      <name val="Arial"/>
      <family val="2"/>
    </font>
    <font>
      <sz val="10"/>
      <color rgb="FF000000"/>
      <name val="Arial"/>
      <family val="2"/>
    </font>
    <font>
      <b/>
      <sz val="11"/>
      <color theme="1"/>
      <name val="Arial"/>
      <family val="2"/>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bottom/>
      <diagonal/>
    </border>
  </borders>
  <cellStyleXfs count="9">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8" fontId="1" fillId="0" borderId="0" applyFont="0" applyFill="0" applyBorder="0" applyAlignment="0" applyProtection="0"/>
    <xf numFmtId="44" fontId="1" fillId="0" borderId="0" applyFont="0" applyFill="0" applyBorder="0" applyAlignment="0" applyProtection="0"/>
  </cellStyleXfs>
  <cellXfs count="356">
    <xf numFmtId="0" fontId="0" fillId="0" borderId="0" xfId="0"/>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44"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4" fillId="0" borderId="0" xfId="0" applyFont="1" applyFill="1" applyBorder="1"/>
    <xf numFmtId="0" fontId="2" fillId="0" borderId="0" xfId="0" applyFont="1" applyFill="1" applyBorder="1" applyAlignment="1">
      <alignment horizontal="left"/>
    </xf>
    <xf numFmtId="0" fontId="2" fillId="0" borderId="0" xfId="0" applyFont="1" applyFill="1" applyBorder="1" applyAlignment="1">
      <alignment horizontal="center"/>
    </xf>
    <xf numFmtId="0" fontId="2" fillId="0" borderId="0" xfId="0" applyFont="1" applyFill="1" applyBorder="1" applyAlignment="1"/>
    <xf numFmtId="0" fontId="2" fillId="0" borderId="0" xfId="0" applyFont="1" applyFill="1" applyBorder="1"/>
    <xf numFmtId="0" fontId="2" fillId="0" borderId="0" xfId="0" applyFont="1" applyFill="1" applyBorder="1" applyAlignment="1">
      <alignment horizontal="right"/>
    </xf>
    <xf numFmtId="0" fontId="2" fillId="0" borderId="0" xfId="0" applyFont="1" applyFill="1" applyBorder="1" applyAlignment="1">
      <alignment vertical="center"/>
    </xf>
    <xf numFmtId="0" fontId="2" fillId="0" borderId="0" xfId="0" applyNumberFormat="1" applyFont="1" applyFill="1" applyBorder="1" applyAlignment="1">
      <alignment horizontal="center" vertical="center"/>
    </xf>
    <xf numFmtId="0" fontId="2" fillId="0" borderId="0" xfId="0" applyNumberFormat="1" applyFont="1" applyFill="1" applyBorder="1" applyAlignment="1">
      <alignment vertical="center"/>
    </xf>
    <xf numFmtId="44" fontId="2" fillId="0" borderId="0" xfId="1" applyNumberFormat="1" applyFont="1" applyFill="1" applyBorder="1" applyAlignment="1"/>
    <xf numFmtId="0" fontId="2" fillId="0" borderId="0" xfId="0" applyFont="1" applyFill="1" applyBorder="1" applyAlignment="1">
      <alignment horizontal="right" vertical="center"/>
    </xf>
    <xf numFmtId="44" fontId="2" fillId="0" borderId="0" xfId="0" applyNumberFormat="1" applyFont="1" applyFill="1" applyBorder="1" applyAlignment="1"/>
    <xf numFmtId="44" fontId="2" fillId="0" borderId="0" xfId="6" applyFont="1" applyFill="1" applyBorder="1" applyAlignment="1">
      <alignment wrapText="1"/>
    </xf>
    <xf numFmtId="44" fontId="2" fillId="0" borderId="0" xfId="6" applyFont="1" applyFill="1" applyBorder="1" applyAlignment="1"/>
    <xf numFmtId="0" fontId="2" fillId="0" borderId="0" xfId="0" applyNumberFormat="1" applyFont="1" applyFill="1" applyBorder="1" applyAlignment="1"/>
    <xf numFmtId="0" fontId="2" fillId="0" borderId="0" xfId="0" applyFont="1" applyFill="1" applyBorder="1" applyAlignment="1">
      <alignment horizontal="center" vertical="center"/>
    </xf>
    <xf numFmtId="44" fontId="2" fillId="0" borderId="0" xfId="0" applyNumberFormat="1" applyFont="1" applyFill="1" applyBorder="1" applyAlignment="1">
      <alignment horizontal="center"/>
    </xf>
    <xf numFmtId="0" fontId="2" fillId="0" borderId="0" xfId="0" applyFont="1" applyFill="1" applyBorder="1" applyAlignment="1">
      <alignment horizontal="left" vertical="center"/>
    </xf>
    <xf numFmtId="44" fontId="2" fillId="0" borderId="0" xfId="0" applyNumberFormat="1" applyFont="1" applyFill="1" applyBorder="1" applyAlignment="1">
      <alignment vertical="center"/>
    </xf>
    <xf numFmtId="0" fontId="2" fillId="0" borderId="0" xfId="0" applyFont="1" applyFill="1" applyAlignment="1">
      <alignment horizontal="center" vertical="center"/>
    </xf>
    <xf numFmtId="14"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2" fillId="0" borderId="1" xfId="0" applyFont="1" applyFill="1" applyBorder="1" applyAlignment="1">
      <alignment horizontal="right" vertical="center" wrapText="1"/>
    </xf>
    <xf numFmtId="44" fontId="2" fillId="0" borderId="1" xfId="6" applyFont="1" applyFill="1" applyBorder="1" applyAlignment="1">
      <alignment horizontal="center" vertical="center" wrapText="1"/>
    </xf>
    <xf numFmtId="0" fontId="2" fillId="0" borderId="0" xfId="0" applyFont="1" applyFill="1"/>
    <xf numFmtId="2" fontId="2" fillId="0" borderId="1" xfId="0" applyNumberFormat="1" applyFont="1" applyFill="1" applyBorder="1" applyAlignment="1">
      <alignment horizontal="center" vertical="center" wrapText="1"/>
    </xf>
    <xf numFmtId="44" fontId="2" fillId="0" borderId="1" xfId="1" applyNumberFormat="1" applyFont="1" applyFill="1" applyBorder="1" applyAlignment="1">
      <alignment vertical="center" wrapText="1"/>
    </xf>
    <xf numFmtId="0" fontId="2" fillId="0" borderId="1" xfId="0" applyFont="1" applyFill="1" applyBorder="1" applyAlignment="1">
      <alignment horizontal="left" vertical="center" wrapText="1"/>
    </xf>
    <xf numFmtId="166" fontId="2" fillId="0" borderId="1" xfId="0" applyNumberFormat="1" applyFont="1" applyFill="1" applyBorder="1" applyAlignment="1">
      <alignment horizontal="right" vertical="center" wrapText="1"/>
    </xf>
    <xf numFmtId="43" fontId="2" fillId="0" borderId="1" xfId="1" applyFont="1" applyFill="1" applyBorder="1" applyAlignment="1">
      <alignment horizontal="center" vertical="center" wrapText="1"/>
    </xf>
    <xf numFmtId="14" fontId="2" fillId="0" borderId="1" xfId="0" applyNumberFormat="1" applyFont="1" applyFill="1" applyBorder="1" applyAlignment="1">
      <alignment vertical="center"/>
    </xf>
    <xf numFmtId="3" fontId="2" fillId="0" borderId="1" xfId="0" applyNumberFormat="1" applyFont="1" applyFill="1" applyBorder="1" applyAlignment="1">
      <alignment horizontal="center" vertical="center"/>
    </xf>
    <xf numFmtId="0" fontId="2" fillId="0" borderId="1" xfId="0" applyFont="1" applyFill="1" applyBorder="1" applyAlignment="1">
      <alignment horizontal="right" vertical="center"/>
    </xf>
    <xf numFmtId="0" fontId="2" fillId="0" borderId="1" xfId="0" applyFont="1" applyFill="1" applyBorder="1" applyAlignment="1">
      <alignment vertical="center"/>
    </xf>
    <xf numFmtId="44" fontId="2" fillId="0" borderId="1" xfId="1" applyNumberFormat="1" applyFont="1" applyFill="1" applyBorder="1" applyAlignment="1">
      <alignment vertical="center"/>
    </xf>
    <xf numFmtId="44" fontId="2" fillId="0" borderId="1" xfId="0" applyNumberFormat="1" applyFont="1" applyFill="1" applyBorder="1" applyAlignment="1">
      <alignment vertical="center"/>
    </xf>
    <xf numFmtId="44" fontId="2" fillId="0" borderId="1" xfId="0" applyNumberFormat="1" applyFont="1" applyFill="1" applyBorder="1" applyAlignment="1">
      <alignment horizontal="center" vertical="center"/>
    </xf>
    <xf numFmtId="0" fontId="2" fillId="0" borderId="1" xfId="0" applyNumberFormat="1" applyFont="1" applyFill="1" applyBorder="1" applyAlignment="1">
      <alignment vertical="center" wrapText="1"/>
    </xf>
    <xf numFmtId="14" fontId="2" fillId="0" borderId="1" xfId="0" applyNumberFormat="1" applyFont="1" applyFill="1" applyBorder="1" applyAlignment="1">
      <alignment vertical="center" wrapText="1"/>
    </xf>
    <xf numFmtId="44" fontId="2" fillId="0" borderId="1" xfId="0" applyNumberFormat="1" applyFont="1" applyFill="1" applyBorder="1" applyAlignment="1">
      <alignment vertical="center" wrapText="1"/>
    </xf>
    <xf numFmtId="3" fontId="2" fillId="0" borderId="1" xfId="0" applyNumberFormat="1" applyFont="1" applyFill="1" applyBorder="1" applyAlignment="1">
      <alignment vertical="center" wrapText="1"/>
    </xf>
    <xf numFmtId="3" fontId="2" fillId="0" borderId="1" xfId="0" applyNumberFormat="1" applyFont="1" applyFill="1" applyBorder="1" applyAlignment="1">
      <alignment vertical="center"/>
    </xf>
    <xf numFmtId="0" fontId="2" fillId="0" borderId="1" xfId="0" applyFont="1" applyFill="1" applyBorder="1" applyAlignment="1">
      <alignment horizontal="left" vertical="center"/>
    </xf>
    <xf numFmtId="44" fontId="2" fillId="0" borderId="1" xfId="6" applyFont="1" applyFill="1" applyBorder="1" applyAlignment="1">
      <alignment vertical="center"/>
    </xf>
    <xf numFmtId="4" fontId="2" fillId="0" borderId="1" xfId="0" applyNumberFormat="1" applyFont="1" applyFill="1" applyBorder="1" applyAlignment="1">
      <alignment vertical="center"/>
    </xf>
    <xf numFmtId="10" fontId="2" fillId="0" borderId="1" xfId="0" applyNumberFormat="1" applyFont="1" applyFill="1" applyBorder="1" applyAlignment="1">
      <alignment vertical="center"/>
    </xf>
    <xf numFmtId="0" fontId="2" fillId="0" borderId="1" xfId="0" applyFont="1" applyFill="1" applyBorder="1" applyAlignment="1">
      <alignment horizontal="left" wrapText="1"/>
    </xf>
    <xf numFmtId="0" fontId="2" fillId="0" borderId="1" xfId="0" applyFont="1" applyFill="1" applyBorder="1" applyAlignment="1">
      <alignment wrapText="1"/>
    </xf>
    <xf numFmtId="44" fontId="2" fillId="0" borderId="1" xfId="1" applyNumberFormat="1" applyFont="1" applyFill="1" applyBorder="1" applyAlignment="1">
      <alignment wrapText="1"/>
    </xf>
    <xf numFmtId="44" fontId="2" fillId="0" borderId="1" xfId="0" applyNumberFormat="1" applyFont="1" applyFill="1" applyBorder="1" applyAlignment="1">
      <alignment horizontal="center" wrapText="1"/>
    </xf>
    <xf numFmtId="14" fontId="2" fillId="0" borderId="1" xfId="0" applyNumberFormat="1" applyFont="1" applyFill="1" applyBorder="1" applyAlignment="1">
      <alignment horizontal="right" vertical="center" wrapText="1"/>
    </xf>
    <xf numFmtId="14"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44" fontId="2" fillId="0" borderId="1" xfId="6" applyFont="1" applyFill="1" applyBorder="1" applyAlignment="1">
      <alignment horizontal="left" vertical="center" wrapText="1"/>
    </xf>
    <xf numFmtId="3" fontId="2" fillId="0" borderId="1" xfId="0" applyNumberFormat="1" applyFont="1" applyFill="1" applyBorder="1" applyAlignment="1">
      <alignment horizontal="left" vertical="center" wrapText="1"/>
    </xf>
    <xf numFmtId="0" fontId="2" fillId="0" borderId="0" xfId="0" applyFont="1" applyFill="1" applyAlignment="1">
      <alignment horizontal="left"/>
    </xf>
    <xf numFmtId="2" fontId="2" fillId="0" borderId="1" xfId="0" applyNumberFormat="1" applyFont="1" applyFill="1" applyBorder="1" applyAlignment="1">
      <alignment vertical="center" wrapText="1"/>
    </xf>
    <xf numFmtId="0" fontId="2" fillId="0" borderId="1" xfId="0" applyFont="1" applyFill="1" applyBorder="1"/>
    <xf numFmtId="165" fontId="2" fillId="0" borderId="1" xfId="0" applyNumberFormat="1" applyFont="1" applyFill="1" applyBorder="1" applyAlignment="1">
      <alignment horizontal="righ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right"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2" fillId="0" borderId="0" xfId="0" applyNumberFormat="1" applyFont="1" applyFill="1" applyBorder="1" applyAlignment="1">
      <alignment horizontal="center" vertical="center" wrapText="1"/>
    </xf>
    <xf numFmtId="14"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44" fontId="2" fillId="0" borderId="0" xfId="0" applyNumberFormat="1" applyFont="1" applyFill="1" applyBorder="1" applyAlignment="1">
      <alignment horizontal="center" vertical="center" wrapText="1"/>
    </xf>
    <xf numFmtId="44" fontId="2" fillId="0" borderId="0" xfId="6" applyFont="1" applyFill="1" applyBorder="1" applyAlignment="1">
      <alignment horizontal="center" vertical="center" wrapText="1"/>
    </xf>
    <xf numFmtId="0" fontId="2" fillId="0" borderId="0" xfId="0" applyFont="1" applyFill="1" applyBorder="1" applyAlignment="1">
      <alignment horizontal="center" wrapText="1"/>
    </xf>
    <xf numFmtId="0" fontId="2" fillId="0" borderId="0" xfId="0" applyFont="1" applyFill="1" applyBorder="1" applyAlignment="1">
      <alignment wrapText="1"/>
    </xf>
    <xf numFmtId="0" fontId="2" fillId="0" borderId="0" xfId="0" applyFont="1" applyFill="1" applyBorder="1" applyAlignment="1">
      <alignment horizontal="left" wrapText="1"/>
    </xf>
    <xf numFmtId="0" fontId="2" fillId="0" borderId="0" xfId="0" applyNumberFormat="1" applyFont="1" applyFill="1" applyBorder="1" applyAlignment="1">
      <alignment vertical="center" wrapText="1"/>
    </xf>
    <xf numFmtId="0" fontId="2" fillId="0" borderId="0" xfId="0" applyFont="1" applyFill="1" applyBorder="1" applyAlignment="1">
      <alignment horizontal="right" wrapText="1"/>
    </xf>
    <xf numFmtId="44" fontId="2" fillId="0" borderId="0" xfId="0" applyNumberFormat="1" applyFont="1" applyFill="1" applyBorder="1" applyAlignment="1">
      <alignment wrapText="1"/>
    </xf>
    <xf numFmtId="0" fontId="2" fillId="0" borderId="0" xfId="0" applyNumberFormat="1" applyFont="1" applyFill="1" applyBorder="1" applyAlignment="1">
      <alignment wrapText="1"/>
    </xf>
    <xf numFmtId="0" fontId="2" fillId="0" borderId="0" xfId="0" applyFont="1" applyFill="1" applyAlignment="1">
      <alignment horizontal="right"/>
    </xf>
    <xf numFmtId="0" fontId="2" fillId="0" borderId="0" xfId="0" applyFont="1" applyFill="1" applyAlignment="1">
      <alignment horizontal="center"/>
    </xf>
    <xf numFmtId="0" fontId="2" fillId="0" borderId="0" xfId="0" applyFont="1" applyFill="1" applyAlignment="1"/>
    <xf numFmtId="0" fontId="2" fillId="0" borderId="0" xfId="0" applyNumberFormat="1" applyFont="1" applyFill="1" applyAlignment="1">
      <alignment horizontal="center"/>
    </xf>
    <xf numFmtId="0" fontId="2" fillId="0" borderId="0" xfId="0" applyNumberFormat="1" applyFont="1" applyFill="1" applyAlignment="1"/>
    <xf numFmtId="44" fontId="2" fillId="0" borderId="0" xfId="0" applyNumberFormat="1" applyFont="1" applyFill="1"/>
    <xf numFmtId="44" fontId="2" fillId="0" borderId="0" xfId="6" applyFont="1" applyFill="1" applyAlignment="1">
      <alignment wrapText="1"/>
    </xf>
    <xf numFmtId="44" fontId="2" fillId="0" borderId="0" xfId="6" applyFont="1" applyFill="1"/>
    <xf numFmtId="49" fontId="2" fillId="0" borderId="0" xfId="0" applyNumberFormat="1" applyFont="1" applyFill="1" applyBorder="1" applyAlignment="1">
      <alignment horizontal="right" vertical="center"/>
    </xf>
    <xf numFmtId="3" fontId="2" fillId="0" borderId="0" xfId="0" applyNumberFormat="1" applyFont="1" applyFill="1" applyBorder="1" applyAlignment="1">
      <alignment vertical="center"/>
    </xf>
    <xf numFmtId="49" fontId="2" fillId="0" borderId="0" xfId="0" applyNumberFormat="1" applyFont="1" applyFill="1" applyBorder="1" applyAlignment="1">
      <alignment horizontal="center" vertical="center"/>
    </xf>
    <xf numFmtId="14" fontId="2" fillId="0" borderId="0" xfId="0" applyNumberFormat="1" applyFont="1" applyFill="1" applyBorder="1" applyAlignment="1">
      <alignment horizontal="center" vertical="center"/>
    </xf>
    <xf numFmtId="3" fontId="2" fillId="0" borderId="0" xfId="0" applyNumberFormat="1" applyFont="1" applyFill="1" applyBorder="1" applyAlignment="1">
      <alignment horizontal="center" vertical="center"/>
    </xf>
    <xf numFmtId="44" fontId="2" fillId="0" borderId="0" xfId="0" applyNumberFormat="1" applyFont="1" applyFill="1" applyBorder="1" applyAlignment="1">
      <alignment horizontal="center" vertical="center"/>
    </xf>
    <xf numFmtId="44" fontId="2" fillId="0" borderId="0" xfId="1" applyNumberFormat="1" applyFont="1" applyFill="1" applyBorder="1" applyAlignment="1">
      <alignment horizontal="center" vertical="center"/>
    </xf>
    <xf numFmtId="0" fontId="2" fillId="0" borderId="0" xfId="0" applyNumberFormat="1" applyFont="1" applyFill="1" applyBorder="1" applyAlignment="1">
      <alignment horizontal="right" vertical="center"/>
    </xf>
    <xf numFmtId="2" fontId="2" fillId="0" borderId="0" xfId="0" applyNumberFormat="1" applyFont="1" applyFill="1" applyBorder="1" applyAlignment="1">
      <alignment horizontal="right" vertical="center"/>
    </xf>
    <xf numFmtId="44" fontId="2" fillId="0" borderId="0" xfId="6" applyFont="1" applyFill="1" applyBorder="1" applyAlignment="1">
      <alignment horizontal="center" vertical="center"/>
    </xf>
    <xf numFmtId="44" fontId="2" fillId="0" borderId="0" xfId="6" applyFont="1" applyFill="1" applyBorder="1" applyAlignment="1">
      <alignment horizontal="right" vertical="center"/>
    </xf>
    <xf numFmtId="43" fontId="2" fillId="0" borderId="0" xfId="1" applyFont="1" applyFill="1" applyBorder="1" applyAlignment="1"/>
    <xf numFmtId="0" fontId="4" fillId="0" borderId="0" xfId="0" applyFont="1" applyFill="1" applyBorder="1" applyAlignment="1"/>
    <xf numFmtId="0" fontId="4" fillId="0" borderId="0" xfId="0" applyNumberFormat="1" applyFont="1" applyFill="1" applyBorder="1" applyAlignment="1">
      <alignment horizontal="left"/>
    </xf>
    <xf numFmtId="0" fontId="4" fillId="0" borderId="0" xfId="0" applyFont="1" applyFill="1" applyBorder="1" applyAlignment="1">
      <alignment horizontal="left"/>
    </xf>
    <xf numFmtId="0" fontId="4" fillId="0" borderId="0" xfId="0" applyFont="1" applyFill="1" applyBorder="1" applyAlignment="1">
      <alignment horizontal="center"/>
    </xf>
    <xf numFmtId="0" fontId="4" fillId="0" borderId="0" xfId="0" applyFont="1" applyFill="1" applyBorder="1" applyAlignment="1">
      <alignment horizontal="right"/>
    </xf>
    <xf numFmtId="0" fontId="4" fillId="0" borderId="0" xfId="0" applyFont="1" applyFill="1" applyBorder="1" applyAlignment="1">
      <alignment vertical="center"/>
    </xf>
    <xf numFmtId="0" fontId="4" fillId="0" borderId="0" xfId="0" applyNumberFormat="1" applyFont="1" applyFill="1" applyBorder="1" applyAlignment="1">
      <alignment horizontal="center" vertical="center"/>
    </xf>
    <xf numFmtId="0" fontId="4" fillId="0" borderId="0" xfId="0" applyNumberFormat="1" applyFont="1" applyFill="1" applyBorder="1" applyAlignment="1">
      <alignment vertical="center"/>
    </xf>
    <xf numFmtId="0" fontId="4" fillId="0" borderId="0" xfId="0" applyFont="1" applyFill="1" applyBorder="1" applyAlignment="1">
      <alignment horizontal="right" vertical="center"/>
    </xf>
    <xf numFmtId="44" fontId="4" fillId="0" borderId="0" xfId="0" applyNumberFormat="1" applyFont="1" applyFill="1" applyBorder="1" applyAlignment="1"/>
    <xf numFmtId="44" fontId="4" fillId="0" borderId="0" xfId="6" applyFont="1" applyFill="1" applyBorder="1" applyAlignment="1">
      <alignment wrapText="1"/>
    </xf>
    <xf numFmtId="44" fontId="4" fillId="0" borderId="0" xfId="6" applyFont="1" applyFill="1" applyBorder="1" applyAlignment="1"/>
    <xf numFmtId="0" fontId="4" fillId="0" borderId="0" xfId="0" applyNumberFormat="1" applyFont="1" applyFill="1" applyBorder="1" applyAlignment="1"/>
    <xf numFmtId="0" fontId="4" fillId="0" borderId="0" xfId="0" applyFont="1" applyFill="1" applyBorder="1" applyAlignment="1">
      <alignment horizontal="center" vertical="center"/>
    </xf>
    <xf numFmtId="44" fontId="4" fillId="0" borderId="0" xfId="0" applyNumberFormat="1" applyFont="1" applyFill="1" applyBorder="1" applyAlignment="1">
      <alignment horizontal="center"/>
    </xf>
    <xf numFmtId="44" fontId="4" fillId="0" borderId="0" xfId="6" applyFont="1" applyFill="1" applyBorder="1" applyAlignment="1">
      <alignment horizontal="center" wrapText="1"/>
    </xf>
    <xf numFmtId="44" fontId="4" fillId="0" borderId="0" xfId="6" applyFont="1" applyFill="1" applyBorder="1" applyAlignment="1">
      <alignment horizontal="center"/>
    </xf>
    <xf numFmtId="0" fontId="4" fillId="0" borderId="0" xfId="0" applyNumberFormat="1" applyFont="1" applyFill="1" applyBorder="1" applyAlignment="1">
      <alignment horizontal="center"/>
    </xf>
    <xf numFmtId="44" fontId="4" fillId="0" borderId="0" xfId="0" applyNumberFormat="1" applyFont="1" applyFill="1" applyBorder="1" applyAlignment="1">
      <alignment horizontal="left"/>
    </xf>
    <xf numFmtId="44" fontId="4" fillId="0" borderId="0" xfId="6" applyFont="1" applyFill="1" applyBorder="1" applyAlignment="1">
      <alignment horizontal="left" wrapText="1"/>
    </xf>
    <xf numFmtId="44" fontId="4" fillId="0" borderId="0" xfId="6" applyFont="1" applyFill="1" applyBorder="1" applyAlignment="1">
      <alignment horizontal="left"/>
    </xf>
    <xf numFmtId="0" fontId="4" fillId="0" borderId="0" xfId="0" applyFont="1" applyFill="1" applyBorder="1" applyAlignment="1">
      <alignment horizontal="left" vertical="center"/>
    </xf>
    <xf numFmtId="0" fontId="6" fillId="0" borderId="0" xfId="0" applyNumberFormat="1" applyFont="1" applyFill="1" applyBorder="1" applyAlignment="1">
      <alignment horizontal="center" vertical="center" wrapText="1"/>
    </xf>
    <xf numFmtId="44" fontId="4" fillId="0" borderId="0" xfId="0" applyNumberFormat="1" applyFont="1" applyFill="1" applyBorder="1" applyAlignment="1">
      <alignment vertical="center"/>
    </xf>
    <xf numFmtId="44" fontId="4" fillId="0" borderId="0" xfId="6" applyFont="1" applyFill="1" applyBorder="1" applyAlignment="1">
      <alignment vertical="center" wrapText="1"/>
    </xf>
    <xf numFmtId="44" fontId="4" fillId="0" borderId="0" xfId="6" applyFont="1" applyFill="1" applyBorder="1" applyAlignment="1">
      <alignment vertical="center"/>
    </xf>
    <xf numFmtId="0" fontId="6" fillId="0" borderId="0" xfId="0" applyFont="1" applyFill="1" applyBorder="1" applyAlignment="1">
      <alignment vertical="center"/>
    </xf>
    <xf numFmtId="0" fontId="6" fillId="0" borderId="0" xfId="0" applyFont="1" applyFill="1" applyBorder="1" applyAlignment="1"/>
    <xf numFmtId="0" fontId="3" fillId="0" borderId="1" xfId="0" applyFont="1" applyFill="1" applyBorder="1" applyAlignment="1">
      <alignment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44" fontId="3" fillId="0" borderId="1" xfId="6" applyFont="1" applyFill="1" applyBorder="1" applyAlignment="1">
      <alignment horizontal="center" vertical="center" wrapText="1"/>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14" fontId="5" fillId="0" borderId="2" xfId="0" applyNumberFormat="1" applyFont="1" applyFill="1" applyBorder="1" applyAlignment="1">
      <alignment horizontal="center" vertical="center" wrapText="1"/>
    </xf>
    <xf numFmtId="0" fontId="2" fillId="0" borderId="2" xfId="0" applyFont="1" applyFill="1" applyBorder="1" applyAlignment="1">
      <alignment horizontal="right" vertical="center" wrapText="1"/>
    </xf>
    <xf numFmtId="44"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4" fontId="3" fillId="0" borderId="9" xfId="6" applyFont="1" applyFill="1" applyBorder="1" applyAlignment="1">
      <alignment horizontal="center" vertical="center" wrapText="1"/>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6" fillId="0" borderId="0" xfId="0" applyFont="1" applyFill="1" applyBorder="1" applyAlignment="1">
      <alignment horizontal="center"/>
    </xf>
    <xf numFmtId="0" fontId="6"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14" fontId="3" fillId="0" borderId="0" xfId="0" applyNumberFormat="1" applyFont="1" applyFill="1" applyBorder="1" applyAlignment="1">
      <alignment horizontal="center" vertical="center"/>
    </xf>
    <xf numFmtId="0" fontId="3" fillId="0" borderId="0" xfId="0" applyFont="1" applyFill="1" applyBorder="1" applyAlignment="1">
      <alignment horizontal="center"/>
    </xf>
    <xf numFmtId="0" fontId="3" fillId="0" borderId="0" xfId="0" applyFont="1" applyFill="1" applyBorder="1" applyAlignment="1">
      <alignment horizontal="center" wrapText="1"/>
    </xf>
    <xf numFmtId="0" fontId="3" fillId="0" borderId="0" xfId="0" applyFont="1" applyFill="1" applyAlignment="1">
      <alignment horizontal="center"/>
    </xf>
    <xf numFmtId="0" fontId="6" fillId="0" borderId="0" xfId="0" applyFont="1" applyFill="1" applyBorder="1" applyAlignment="1">
      <alignment horizontal="left"/>
    </xf>
    <xf numFmtId="0" fontId="3" fillId="0" borderId="0" xfId="0" applyFont="1" applyFill="1" applyBorder="1" applyAlignment="1">
      <alignment vertical="center" wrapText="1"/>
    </xf>
    <xf numFmtId="44" fontId="3" fillId="0" borderId="0" xfId="1" applyNumberFormat="1" applyFont="1" applyFill="1" applyBorder="1" applyAlignment="1">
      <alignment vertical="center"/>
    </xf>
    <xf numFmtId="0" fontId="3" fillId="0" borderId="0" xfId="0" applyFont="1" applyFill="1" applyBorder="1" applyAlignment="1"/>
    <xf numFmtId="0" fontId="3" fillId="0" borderId="0" xfId="0" applyFont="1" applyFill="1" applyBorder="1" applyAlignment="1">
      <alignment wrapText="1"/>
    </xf>
    <xf numFmtId="0" fontId="3" fillId="0" borderId="0" xfId="0" applyFont="1" applyFill="1" applyAlignment="1"/>
    <xf numFmtId="44" fontId="6" fillId="0" borderId="0" xfId="6" applyFont="1" applyFill="1" applyBorder="1" applyAlignment="1"/>
    <xf numFmtId="44" fontId="2" fillId="0" borderId="0" xfId="6" applyFont="1" applyFill="1" applyBorder="1" applyAlignment="1">
      <alignment horizontal="left" vertical="center" wrapText="1"/>
    </xf>
    <xf numFmtId="44" fontId="5" fillId="0" borderId="2" xfId="6" applyFont="1" applyFill="1" applyBorder="1" applyAlignment="1">
      <alignment vertical="center" wrapText="1"/>
    </xf>
    <xf numFmtId="44" fontId="2" fillId="0" borderId="2" xfId="6" applyFont="1" applyFill="1" applyBorder="1" applyAlignment="1">
      <alignment horizontal="center" vertical="center" wrapText="1"/>
    </xf>
    <xf numFmtId="44" fontId="5" fillId="0" borderId="1" xfId="6" applyFont="1" applyFill="1" applyBorder="1" applyAlignment="1">
      <alignment vertical="center" wrapText="1"/>
    </xf>
    <xf numFmtId="44" fontId="2" fillId="0" borderId="1" xfId="6" applyFont="1" applyFill="1" applyBorder="1" applyAlignment="1">
      <alignment vertical="center" wrapText="1"/>
    </xf>
    <xf numFmtId="44" fontId="2" fillId="0" borderId="1" xfId="6" applyFont="1" applyFill="1" applyBorder="1" applyAlignment="1">
      <alignment wrapText="1"/>
    </xf>
    <xf numFmtId="44" fontId="2" fillId="0" borderId="1" xfId="6" applyFont="1" applyFill="1" applyBorder="1" applyAlignment="1">
      <alignment horizontal="left" vertical="center"/>
    </xf>
    <xf numFmtId="0" fontId="2" fillId="0" borderId="12"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12" xfId="0" applyFont="1" applyFill="1" applyBorder="1" applyAlignment="1">
      <alignment horizontal="right" vertical="center" wrapText="1"/>
    </xf>
    <xf numFmtId="0" fontId="2" fillId="0" borderId="12" xfId="0" applyFont="1" applyFill="1" applyBorder="1" applyAlignment="1">
      <alignment horizontal="left" vertical="center" wrapText="1"/>
    </xf>
    <xf numFmtId="0" fontId="3" fillId="0" borderId="14" xfId="0" applyFont="1" applyFill="1" applyBorder="1" applyAlignment="1">
      <alignment horizontal="center" vertical="center" wrapText="1"/>
    </xf>
    <xf numFmtId="0" fontId="3" fillId="0" borderId="14" xfId="0" applyFont="1" applyFill="1" applyBorder="1" applyAlignment="1">
      <alignment horizontal="center" vertical="center"/>
    </xf>
    <xf numFmtId="0" fontId="3" fillId="0" borderId="14" xfId="0" applyFont="1" applyFill="1" applyBorder="1" applyAlignment="1">
      <alignment horizontal="left" vertical="center"/>
    </xf>
    <xf numFmtId="0" fontId="2" fillId="0" borderId="17" xfId="0" applyFont="1" applyFill="1" applyBorder="1" applyAlignment="1">
      <alignment vertical="center" wrapText="1"/>
    </xf>
    <xf numFmtId="0" fontId="2" fillId="0" borderId="17" xfId="0" applyFont="1" applyFill="1" applyBorder="1" applyAlignment="1">
      <alignment horizontal="center" vertical="center" wrapText="1"/>
    </xf>
    <xf numFmtId="14" fontId="2" fillId="0" borderId="17" xfId="0" applyNumberFormat="1" applyFont="1" applyFill="1" applyBorder="1" applyAlignment="1">
      <alignment horizontal="center" vertical="center" wrapText="1"/>
    </xf>
    <xf numFmtId="3" fontId="2" fillId="0" borderId="17" xfId="0" applyNumberFormat="1" applyFont="1" applyFill="1" applyBorder="1" applyAlignment="1">
      <alignment horizontal="center" vertical="center" wrapText="1"/>
    </xf>
    <xf numFmtId="0" fontId="2" fillId="0" borderId="17" xfId="0" applyFont="1" applyFill="1" applyBorder="1" applyAlignment="1">
      <alignment horizontal="left" vertical="center" wrapText="1"/>
    </xf>
    <xf numFmtId="0" fontId="2" fillId="0" borderId="17" xfId="0" applyFont="1" applyFill="1" applyBorder="1" applyAlignment="1">
      <alignment horizontal="right" vertical="center" wrapText="1"/>
    </xf>
    <xf numFmtId="44" fontId="2" fillId="0" borderId="17" xfId="0" applyNumberFormat="1" applyFont="1" applyFill="1" applyBorder="1" applyAlignment="1">
      <alignment vertical="center" wrapText="1"/>
    </xf>
    <xf numFmtId="44" fontId="2" fillId="0" borderId="17" xfId="6" applyFont="1" applyFill="1" applyBorder="1" applyAlignment="1">
      <alignment horizontal="center" vertical="center" wrapText="1"/>
    </xf>
    <xf numFmtId="44" fontId="2" fillId="0" borderId="17" xfId="6" applyFont="1" applyFill="1" applyBorder="1" applyAlignment="1">
      <alignment vertical="center" wrapText="1"/>
    </xf>
    <xf numFmtId="44" fontId="2" fillId="0" borderId="17" xfId="0" applyNumberFormat="1" applyFont="1" applyFill="1" applyBorder="1" applyAlignment="1">
      <alignment horizontal="center" vertical="center" wrapText="1"/>
    </xf>
    <xf numFmtId="0" fontId="2" fillId="0" borderId="17" xfId="0" applyNumberFormat="1" applyFont="1" applyFill="1" applyBorder="1" applyAlignment="1">
      <alignment horizontal="center" vertical="center" wrapText="1"/>
    </xf>
    <xf numFmtId="49" fontId="2" fillId="0" borderId="17" xfId="0" applyNumberFormat="1" applyFont="1" applyFill="1" applyBorder="1" applyAlignment="1">
      <alignment horizontal="center" vertical="center" wrapText="1"/>
    </xf>
    <xf numFmtId="0" fontId="3" fillId="0" borderId="21" xfId="0" applyNumberFormat="1"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1" xfId="0" applyFont="1" applyFill="1" applyBorder="1" applyAlignment="1">
      <alignment vertical="center" wrapText="1"/>
    </xf>
    <xf numFmtId="0" fontId="3" fillId="0" borderId="21" xfId="0" applyFont="1" applyFill="1" applyBorder="1" applyAlignment="1">
      <alignment horizontal="left" vertical="center" wrapText="1"/>
    </xf>
    <xf numFmtId="44" fontId="3" fillId="0" borderId="21" xfId="6" applyFont="1" applyFill="1" applyBorder="1" applyAlignment="1">
      <alignment horizontal="left" vertical="center" wrapText="1"/>
    </xf>
    <xf numFmtId="14" fontId="3" fillId="0" borderId="21" xfId="0" applyNumberFormat="1" applyFont="1" applyFill="1" applyBorder="1" applyAlignment="1">
      <alignment horizontal="center" vertical="center" wrapText="1"/>
    </xf>
    <xf numFmtId="3" fontId="3" fillId="0" borderId="21" xfId="0" applyNumberFormat="1" applyFont="1" applyFill="1" applyBorder="1" applyAlignment="1">
      <alignment horizontal="center" vertical="center" wrapText="1"/>
    </xf>
    <xf numFmtId="0" fontId="3" fillId="0" borderId="21" xfId="0" applyFont="1" applyFill="1" applyBorder="1" applyAlignment="1">
      <alignment horizontal="right" vertical="center" wrapText="1"/>
    </xf>
    <xf numFmtId="0" fontId="3" fillId="0" borderId="22" xfId="0" applyNumberFormat="1"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44" fontId="2" fillId="0" borderId="1" xfId="6" applyFont="1" applyFill="1" applyBorder="1" applyAlignment="1">
      <alignment horizontal="center" vertical="center" wrapText="1"/>
    </xf>
    <xf numFmtId="0" fontId="3" fillId="0" borderId="1" xfId="0"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 xfId="0" applyFont="1" applyFill="1" applyBorder="1" applyAlignment="1">
      <alignment vertical="center" wrapText="1"/>
    </xf>
    <xf numFmtId="44" fontId="2" fillId="0" borderId="1" xfId="6"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2" fillId="0" borderId="17" xfId="0" applyFont="1" applyFill="1" applyBorder="1" applyAlignment="1">
      <alignment horizontal="left" vertical="center" wrapText="1"/>
    </xf>
    <xf numFmtId="0" fontId="2" fillId="0" borderId="17"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3" fillId="0" borderId="15" xfId="0" applyFont="1" applyFill="1" applyBorder="1" applyAlignment="1">
      <alignment horizontal="center" vertical="center" wrapText="1"/>
    </xf>
    <xf numFmtId="44" fontId="2" fillId="0" borderId="17" xfId="6" applyFont="1" applyFill="1" applyBorder="1" applyAlignment="1">
      <alignment horizontal="center" vertical="center" wrapText="1"/>
    </xf>
    <xf numFmtId="14" fontId="2" fillId="0" borderId="17" xfId="0" applyNumberFormat="1" applyFont="1" applyFill="1" applyBorder="1" applyAlignment="1">
      <alignment horizontal="center" vertical="center" wrapText="1"/>
    </xf>
    <xf numFmtId="3" fontId="2" fillId="0" borderId="17" xfId="0" applyNumberFormat="1" applyFont="1" applyFill="1" applyBorder="1" applyAlignment="1">
      <alignment horizontal="center" vertical="center" wrapText="1"/>
    </xf>
    <xf numFmtId="0" fontId="3" fillId="0" borderId="17" xfId="0" applyFont="1" applyFill="1" applyBorder="1" applyAlignment="1">
      <alignment vertical="center" wrapText="1"/>
    </xf>
    <xf numFmtId="49" fontId="3" fillId="0" borderId="17" xfId="0" applyNumberFormat="1" applyFont="1" applyFill="1" applyBorder="1" applyAlignment="1">
      <alignment horizontal="center" vertical="center" wrapText="1"/>
    </xf>
    <xf numFmtId="0" fontId="2" fillId="0" borderId="17" xfId="0" applyNumberFormat="1" applyFont="1" applyFill="1" applyBorder="1" applyAlignment="1">
      <alignment horizontal="center" vertical="center" wrapText="1"/>
    </xf>
    <xf numFmtId="44" fontId="5" fillId="0" borderId="1" xfId="6" applyFont="1" applyFill="1" applyBorder="1" applyAlignment="1">
      <alignment horizontal="center" vertical="center" wrapText="1"/>
    </xf>
    <xf numFmtId="44" fontId="2" fillId="0" borderId="1" xfId="0" applyNumberFormat="1" applyFont="1" applyFill="1" applyBorder="1" applyAlignment="1">
      <alignment horizontal="center" vertical="center" wrapText="1"/>
    </xf>
    <xf numFmtId="44" fontId="2" fillId="0" borderId="1" xfId="6" applyFont="1" applyFill="1" applyBorder="1" applyAlignment="1">
      <alignment horizontal="left" vertical="center" wrapText="1"/>
    </xf>
    <xf numFmtId="0" fontId="3" fillId="0" borderId="14" xfId="0" applyFont="1" applyFill="1" applyBorder="1" applyAlignment="1">
      <alignment horizontal="center" vertical="center"/>
    </xf>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14" fontId="2" fillId="0" borderId="2" xfId="0" applyNumberFormat="1"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3" fontId="2" fillId="0" borderId="1" xfId="0" applyNumberFormat="1"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49" fontId="2" fillId="0" borderId="12"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center" wrapText="1"/>
    </xf>
    <xf numFmtId="0" fontId="3"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4" fontId="2" fillId="0" borderId="2" xfId="0" applyNumberFormat="1" applyFont="1" applyFill="1" applyBorder="1" applyAlignment="1">
      <alignment horizontal="center" vertical="center" wrapText="1"/>
    </xf>
    <xf numFmtId="2"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44" fontId="2" fillId="0" borderId="2" xfId="6" applyFont="1" applyFill="1" applyBorder="1" applyAlignment="1">
      <alignment horizontal="center" vertical="center" wrapText="1"/>
    </xf>
    <xf numFmtId="0" fontId="3" fillId="0" borderId="2" xfId="0" applyFont="1" applyFill="1" applyBorder="1" applyAlignment="1">
      <alignment vertical="center" wrapText="1"/>
    </xf>
    <xf numFmtId="44" fontId="3" fillId="0" borderId="1" xfId="6"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5" xfId="0" applyFont="1" applyFill="1" applyBorder="1" applyAlignment="1">
      <alignment horizontal="center" wrapText="1"/>
    </xf>
    <xf numFmtId="0" fontId="3" fillId="0" borderId="1" xfId="0" applyFont="1" applyFill="1" applyBorder="1" applyAlignment="1">
      <alignment horizontal="center" vertical="center"/>
    </xf>
    <xf numFmtId="0" fontId="3" fillId="0" borderId="7" xfId="0" applyFont="1" applyFill="1" applyBorder="1" applyAlignment="1">
      <alignment horizontal="center" vertical="center"/>
    </xf>
    <xf numFmtId="44" fontId="2" fillId="0" borderId="1" xfId="0" applyNumberFormat="1" applyFont="1" applyFill="1" applyBorder="1" applyAlignment="1">
      <alignment horizontal="center" vertical="center"/>
    </xf>
    <xf numFmtId="43" fontId="2" fillId="0" borderId="1" xfId="1" applyFont="1" applyFill="1" applyBorder="1" applyAlignment="1">
      <alignment horizontal="center" vertical="center" wrapText="1"/>
    </xf>
    <xf numFmtId="0" fontId="2" fillId="0" borderId="12" xfId="0" applyFont="1" applyFill="1" applyBorder="1" applyAlignment="1">
      <alignment horizontal="right" vertical="center" wrapText="1"/>
    </xf>
    <xf numFmtId="14" fontId="2" fillId="0" borderId="1"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wrapText="1"/>
    </xf>
    <xf numFmtId="0" fontId="2" fillId="0" borderId="11" xfId="0" applyFont="1" applyFill="1" applyBorder="1" applyAlignment="1">
      <alignment horizontal="center" vertical="center" wrapText="1"/>
    </xf>
    <xf numFmtId="0" fontId="3" fillId="0" borderId="13" xfId="0" applyFont="1" applyFill="1" applyBorder="1" applyAlignment="1">
      <alignment horizontal="center" vertical="center" wrapText="1"/>
    </xf>
    <xf numFmtId="4" fontId="2" fillId="0" borderId="2" xfId="0" applyNumberFormat="1" applyFont="1" applyFill="1" applyBorder="1" applyAlignment="1">
      <alignment horizontal="left" vertical="center" wrapText="1"/>
    </xf>
    <xf numFmtId="4" fontId="2" fillId="0" borderId="1" xfId="0" applyNumberFormat="1" applyFont="1" applyFill="1" applyBorder="1" applyAlignment="1">
      <alignment horizontal="lef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left" wrapText="1"/>
    </xf>
    <xf numFmtId="0" fontId="8" fillId="0" borderId="0" xfId="0" applyFont="1" applyAlignment="1">
      <alignment horizontal="left"/>
    </xf>
    <xf numFmtId="0" fontId="9" fillId="0" borderId="0" xfId="0" applyFont="1" applyAlignment="1">
      <alignment horizontal="left"/>
    </xf>
    <xf numFmtId="0" fontId="8" fillId="0" borderId="0" xfId="0" applyFont="1" applyAlignment="1">
      <alignment horizontal="left"/>
    </xf>
    <xf numFmtId="0" fontId="8" fillId="0" borderId="0" xfId="0" applyFont="1"/>
    <xf numFmtId="0" fontId="8" fillId="0" borderId="0" xfId="0" applyFont="1" applyAlignment="1">
      <alignment horizontal="center" vertical="center"/>
    </xf>
    <xf numFmtId="0" fontId="8" fillId="0" borderId="0" xfId="0" applyFont="1" applyBorder="1" applyAlignment="1">
      <alignment horizontal="center" vertical="center"/>
    </xf>
    <xf numFmtId="0" fontId="7"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8" fillId="0" borderId="1" xfId="0" applyFont="1" applyBorder="1" applyAlignment="1">
      <alignment horizontal="center" vertical="center"/>
    </xf>
    <xf numFmtId="44" fontId="8" fillId="0" borderId="1" xfId="6" applyFont="1" applyBorder="1" applyAlignment="1">
      <alignment horizontal="center" vertical="center"/>
    </xf>
    <xf numFmtId="14" fontId="8" fillId="0" borderId="0" xfId="0" applyNumberFormat="1" applyFont="1" applyAlignment="1">
      <alignment horizontal="center" vertical="center" wrapText="1"/>
    </xf>
    <xf numFmtId="14" fontId="8" fillId="2" borderId="1" xfId="0" applyNumberFormat="1"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14" fontId="8" fillId="0" borderId="1" xfId="0" applyNumberFormat="1" applyFont="1" applyBorder="1" applyAlignment="1">
      <alignment horizontal="center" vertical="center"/>
    </xf>
    <xf numFmtId="44" fontId="8" fillId="0" borderId="1" xfId="6" applyFont="1" applyFill="1" applyBorder="1" applyAlignment="1">
      <alignment horizontal="center" vertical="center" wrapText="1"/>
    </xf>
    <xf numFmtId="14" fontId="2" fillId="2" borderId="1" xfId="7"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8" fillId="0" borderId="1" xfId="0" applyFont="1" applyBorder="1"/>
    <xf numFmtId="14" fontId="8" fillId="2" borderId="1" xfId="7" applyNumberFormat="1" applyFont="1" applyFill="1" applyBorder="1" applyAlignment="1">
      <alignment horizontal="center" vertical="center" wrapText="1"/>
    </xf>
    <xf numFmtId="0" fontId="8" fillId="0" borderId="1" xfId="0" applyFont="1" applyBorder="1" applyAlignment="1"/>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Border="1" applyAlignment="1">
      <alignment horizontal="center" vertical="center"/>
    </xf>
    <xf numFmtId="44" fontId="8" fillId="0" borderId="2" xfId="6" applyFont="1" applyBorder="1" applyAlignment="1">
      <alignment horizontal="center" vertical="center"/>
    </xf>
    <xf numFmtId="14" fontId="8" fillId="2" borderId="2" xfId="0" applyNumberFormat="1" applyFont="1" applyFill="1" applyBorder="1" applyAlignment="1">
      <alignment horizontal="center" vertical="center" wrapText="1"/>
    </xf>
    <xf numFmtId="14" fontId="8" fillId="0" borderId="2" xfId="0" applyNumberFormat="1" applyFont="1" applyFill="1" applyBorder="1" applyAlignment="1">
      <alignment horizontal="center" vertical="center" wrapText="1"/>
    </xf>
    <xf numFmtId="14" fontId="8" fillId="0" borderId="2" xfId="0" applyNumberFormat="1"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9"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2" xfId="0" applyFont="1" applyBorder="1" applyAlignment="1">
      <alignment horizontal="left" vertical="center" wrapText="1"/>
    </xf>
    <xf numFmtId="0" fontId="3"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0" borderId="1" xfId="0" applyFont="1" applyBorder="1" applyAlignment="1">
      <alignment horizontal="left" vertical="center" wrapText="1"/>
    </xf>
    <xf numFmtId="0" fontId="2" fillId="2" borderId="2" xfId="0" applyFont="1" applyFill="1" applyBorder="1" applyAlignment="1">
      <alignment horizontal="left" vertical="center" wrapText="1"/>
    </xf>
    <xf numFmtId="0" fontId="2" fillId="2" borderId="1" xfId="0" applyFont="1" applyFill="1" applyBorder="1" applyAlignment="1">
      <alignment horizontal="left" vertical="center" wrapText="1"/>
    </xf>
    <xf numFmtId="0" fontId="8" fillId="0" borderId="1" xfId="0" applyFont="1" applyBorder="1" applyAlignment="1">
      <alignment horizontal="left" vertical="center" wrapText="1"/>
    </xf>
    <xf numFmtId="44" fontId="8" fillId="0" borderId="0" xfId="6" applyFont="1" applyAlignment="1">
      <alignment horizontal="left"/>
    </xf>
    <xf numFmtId="44" fontId="8" fillId="0" borderId="0" xfId="6" applyFont="1"/>
    <xf numFmtId="44" fontId="7" fillId="0" borderId="9" xfId="6" applyFont="1" applyFill="1" applyBorder="1" applyAlignment="1">
      <alignment horizontal="center" vertical="center" wrapText="1"/>
    </xf>
    <xf numFmtId="44" fontId="8" fillId="2" borderId="23" xfId="6" applyFont="1" applyFill="1" applyBorder="1" applyAlignment="1">
      <alignment horizontal="center" vertical="center"/>
    </xf>
    <xf numFmtId="44" fontId="2" fillId="2" borderId="1" xfId="6" applyFont="1" applyFill="1" applyBorder="1" applyAlignment="1">
      <alignment horizontal="center" vertical="center" wrapText="1"/>
    </xf>
    <xf numFmtId="44" fontId="8" fillId="0" borderId="1" xfId="6" applyFont="1" applyBorder="1" applyAlignment="1">
      <alignment horizontal="center" vertical="center" wrapText="1"/>
    </xf>
    <xf numFmtId="44" fontId="10" fillId="0" borderId="1" xfId="6" applyFont="1" applyBorder="1" applyAlignment="1">
      <alignment horizontal="center" vertical="center" wrapText="1"/>
    </xf>
    <xf numFmtId="44" fontId="7" fillId="0" borderId="0" xfId="6" applyFont="1" applyFill="1" applyBorder="1" applyAlignment="1">
      <alignment horizontal="left" wrapText="1"/>
    </xf>
    <xf numFmtId="0" fontId="7" fillId="0" borderId="17"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8" fillId="0" borderId="17" xfId="0" applyFont="1" applyBorder="1" applyAlignment="1">
      <alignment horizontal="left" vertical="center" wrapText="1"/>
    </xf>
    <xf numFmtId="0" fontId="7" fillId="0" borderId="17" xfId="0" applyFont="1" applyBorder="1" applyAlignment="1">
      <alignment horizontal="left" vertical="center" wrapText="1"/>
    </xf>
    <xf numFmtId="0" fontId="8" fillId="0" borderId="17" xfId="0" applyFont="1" applyBorder="1" applyAlignment="1">
      <alignment horizontal="center" vertical="center"/>
    </xf>
    <xf numFmtId="44" fontId="10" fillId="0" borderId="17" xfId="6" applyFont="1" applyBorder="1" applyAlignment="1">
      <alignment horizontal="center" vertical="center" wrapText="1"/>
    </xf>
    <xf numFmtId="44" fontId="8" fillId="0" borderId="17" xfId="6" applyFont="1" applyFill="1" applyBorder="1" applyAlignment="1">
      <alignment horizontal="center" vertical="center" wrapText="1"/>
    </xf>
    <xf numFmtId="14" fontId="8" fillId="2" borderId="17" xfId="7" applyNumberFormat="1" applyFont="1" applyFill="1" applyBorder="1" applyAlignment="1">
      <alignment horizontal="center" vertical="center" wrapText="1"/>
    </xf>
    <xf numFmtId="14" fontId="8" fillId="0" borderId="17" xfId="0" applyNumberFormat="1" applyFont="1" applyBorder="1" applyAlignment="1">
      <alignment horizontal="center" vertical="center"/>
    </xf>
    <xf numFmtId="14" fontId="8" fillId="0" borderId="17" xfId="0" applyNumberFormat="1" applyFont="1" applyFill="1" applyBorder="1" applyAlignment="1">
      <alignment horizontal="center" vertical="center" wrapText="1"/>
    </xf>
    <xf numFmtId="0" fontId="8" fillId="0" borderId="17" xfId="0" applyFont="1" applyBorder="1"/>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21" xfId="0" applyFont="1" applyFill="1" applyBorder="1" applyAlignment="1">
      <alignment horizontal="left" wrapText="1"/>
    </xf>
    <xf numFmtId="0" fontId="7" fillId="0" borderId="21" xfId="0" applyFont="1" applyFill="1" applyBorder="1" applyAlignment="1">
      <alignment horizontal="center" vertical="center" wrapText="1"/>
    </xf>
    <xf numFmtId="44" fontId="7" fillId="0" borderId="21" xfId="6" applyFont="1" applyFill="1" applyBorder="1" applyAlignment="1">
      <alignment horizontal="center" vertical="center" wrapText="1"/>
    </xf>
    <xf numFmtId="14" fontId="8" fillId="2" borderId="21" xfId="0" applyNumberFormat="1" applyFont="1" applyFill="1" applyBorder="1" applyAlignment="1">
      <alignment horizontal="center" vertical="center" wrapText="1"/>
    </xf>
    <xf numFmtId="0" fontId="8" fillId="0" borderId="21" xfId="0" applyFont="1" applyBorder="1"/>
    <xf numFmtId="0" fontId="8" fillId="0" borderId="22" xfId="0" applyFont="1" applyBorder="1"/>
    <xf numFmtId="0" fontId="9" fillId="0" borderId="0" xfId="0" applyFont="1" applyAlignment="1"/>
    <xf numFmtId="44" fontId="9" fillId="0" borderId="0" xfId="6" applyFont="1" applyAlignment="1"/>
    <xf numFmtId="0" fontId="9" fillId="0" borderId="0" xfId="0" applyFont="1" applyAlignment="1">
      <alignment vertical="center"/>
    </xf>
    <xf numFmtId="0" fontId="11" fillId="0" borderId="0" xfId="0" applyFont="1" applyAlignment="1"/>
    <xf numFmtId="0" fontId="11" fillId="0" borderId="0" xfId="0" applyFont="1" applyBorder="1" applyAlignment="1">
      <alignment vertical="center"/>
    </xf>
    <xf numFmtId="44" fontId="11" fillId="0" borderId="0" xfId="6" applyFont="1" applyAlignment="1"/>
    <xf numFmtId="0" fontId="9" fillId="0" borderId="0" xfId="0" applyFont="1" applyBorder="1" applyAlignment="1">
      <alignment vertical="center"/>
    </xf>
    <xf numFmtId="0" fontId="7" fillId="0" borderId="0" xfId="0" applyFont="1" applyBorder="1" applyAlignment="1">
      <alignment horizontal="left"/>
    </xf>
    <xf numFmtId="0" fontId="7" fillId="0" borderId="26" xfId="0" applyFont="1" applyBorder="1" applyAlignment="1">
      <alignment horizontal="left"/>
    </xf>
    <xf numFmtId="0" fontId="7" fillId="0" borderId="4" xfId="0" applyFont="1" applyFill="1" applyBorder="1" applyAlignment="1">
      <alignment horizontal="center" vertical="center" wrapText="1"/>
    </xf>
    <xf numFmtId="44" fontId="7" fillId="0" borderId="4" xfId="6" applyFont="1" applyFill="1" applyBorder="1" applyAlignment="1">
      <alignment horizontal="center" vertical="center" wrapText="1"/>
    </xf>
    <xf numFmtId="0" fontId="7" fillId="0" borderId="4" xfId="0" applyFont="1" applyBorder="1" applyAlignment="1">
      <alignment horizontal="center" vertical="center"/>
    </xf>
    <xf numFmtId="0" fontId="7" fillId="0" borderId="5" xfId="0" applyFont="1" applyFill="1" applyBorder="1" applyAlignment="1">
      <alignment horizontal="center" vertical="center" wrapText="1"/>
    </xf>
  </cellXfs>
  <cellStyles count="9">
    <cellStyle name="Moeda" xfId="6" builtinId="4"/>
    <cellStyle name="Moeda 10" xfId="5"/>
    <cellStyle name="Moeda 2" xfId="8"/>
    <cellStyle name="Moeda 3" xfId="2"/>
    <cellStyle name="Moeda 7" xfId="3"/>
    <cellStyle name="Moeda 8" xfId="4"/>
    <cellStyle name="Normal" xfId="0" builtinId="0"/>
    <cellStyle name="Vírgula" xfId="1" builtinId="3"/>
    <cellStyle name="Vírgula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161925</xdr:rowOff>
    </xdr:to>
    <xdr:pic>
      <xdr:nvPicPr>
        <xdr:cNvPr id="2" name="Imagem 1" descr="pmrb_evandro">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10725150" y="85725"/>
          <a:ext cx="0" cy="457200"/>
        </a:xfrm>
        <a:prstGeom prst="rect">
          <a:avLst/>
        </a:prstGeom>
        <a:noFill/>
        <a:ln w="9525">
          <a:noFill/>
          <a:miter lim="800000"/>
          <a:headEnd/>
          <a:tailEnd/>
        </a:ln>
      </xdr:spPr>
    </xdr:pic>
    <xdr:clientData/>
  </xdr:twoCellAnchor>
  <xdr:twoCellAnchor editAs="oneCell">
    <xdr:from>
      <xdr:col>11</xdr:col>
      <xdr:colOff>981075</xdr:colOff>
      <xdr:row>0</xdr:row>
      <xdr:rowOff>85725</xdr:rowOff>
    </xdr:from>
    <xdr:to>
      <xdr:col>11</xdr:col>
      <xdr:colOff>981075</xdr:colOff>
      <xdr:row>2</xdr:row>
      <xdr:rowOff>161925</xdr:rowOff>
    </xdr:to>
    <xdr:pic>
      <xdr:nvPicPr>
        <xdr:cNvPr id="5" name="Imagem 4" descr="pmrb_evandro">
          <a:extLst>
            <a:ext uri="{FF2B5EF4-FFF2-40B4-BE49-F238E27FC236}">
              <a16:creationId xmlns="" xmlns:a16="http://schemas.microsoft.com/office/drawing/2014/main" id="{00000000-0008-0000-0000-000005000000}"/>
            </a:ext>
          </a:extLst>
        </xdr:cNvPr>
        <xdr:cNvPicPr/>
      </xdr:nvPicPr>
      <xdr:blipFill>
        <a:blip xmlns:r="http://schemas.openxmlformats.org/officeDocument/2006/relationships" r:embed="rId1" cstate="print"/>
        <a:srcRect/>
        <a:stretch>
          <a:fillRect/>
        </a:stretch>
      </xdr:blipFill>
      <xdr:spPr bwMode="auto">
        <a:xfrm>
          <a:off x="10610850" y="85725"/>
          <a:ext cx="0" cy="457200"/>
        </a:xfrm>
        <a:prstGeom prst="rect">
          <a:avLst/>
        </a:prstGeom>
        <a:noFill/>
        <a:ln w="9525">
          <a:noFill/>
          <a:miter lim="800000"/>
          <a:headEnd/>
          <a:tailEnd/>
        </a:ln>
      </xdr:spPr>
    </xdr:pic>
    <xdr:clientData/>
  </xdr:twoCellAnchor>
  <xdr:twoCellAnchor editAs="oneCell">
    <xdr:from>
      <xdr:col>11</xdr:col>
      <xdr:colOff>981075</xdr:colOff>
      <xdr:row>0</xdr:row>
      <xdr:rowOff>85725</xdr:rowOff>
    </xdr:from>
    <xdr:to>
      <xdr:col>11</xdr:col>
      <xdr:colOff>981075</xdr:colOff>
      <xdr:row>2</xdr:row>
      <xdr:rowOff>161925</xdr:rowOff>
    </xdr:to>
    <xdr:pic>
      <xdr:nvPicPr>
        <xdr:cNvPr id="7" name="Imagem 6" descr="pmrb_evandro">
          <a:extLst>
            <a:ext uri="{FF2B5EF4-FFF2-40B4-BE49-F238E27FC236}">
              <a16:creationId xmlns="" xmlns:a16="http://schemas.microsoft.com/office/drawing/2014/main" id="{00000000-0008-0000-0000-000007000000}"/>
            </a:ext>
          </a:extLst>
        </xdr:cNvPr>
        <xdr:cNvPicPr/>
      </xdr:nvPicPr>
      <xdr:blipFill>
        <a:blip xmlns:r="http://schemas.openxmlformats.org/officeDocument/2006/relationships" r:embed="rId1" cstate="print"/>
        <a:srcRect/>
        <a:stretch>
          <a:fillRect/>
        </a:stretch>
      </xdr:blipFill>
      <xdr:spPr bwMode="auto">
        <a:xfrm>
          <a:off x="10610850" y="85725"/>
          <a:ext cx="0" cy="457200"/>
        </a:xfrm>
        <a:prstGeom prst="rect">
          <a:avLst/>
        </a:prstGeom>
        <a:noFill/>
        <a:ln w="9525">
          <a:noFill/>
          <a:miter lim="800000"/>
          <a:headEnd/>
          <a:tailEnd/>
        </a:ln>
      </xdr:spPr>
    </xdr:pic>
    <xdr:clientData/>
  </xdr:twoCellAnchor>
  <xdr:twoCellAnchor editAs="oneCell">
    <xdr:from>
      <xdr:col>1</xdr:col>
      <xdr:colOff>171450</xdr:colOff>
      <xdr:row>0</xdr:row>
      <xdr:rowOff>66675</xdr:rowOff>
    </xdr:from>
    <xdr:to>
      <xdr:col>1</xdr:col>
      <xdr:colOff>552450</xdr:colOff>
      <xdr:row>2</xdr:row>
      <xdr:rowOff>133350</xdr:rowOff>
    </xdr:to>
    <xdr:pic>
      <xdr:nvPicPr>
        <xdr:cNvPr id="9" name="Imagem 8" descr="pmrb_evandro">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95325" y="66675"/>
          <a:ext cx="381000" cy="4476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981075</xdr:colOff>
      <xdr:row>0</xdr:row>
      <xdr:rowOff>85725</xdr:rowOff>
    </xdr:from>
    <xdr:ext cx="635" cy="457200"/>
    <xdr:pic>
      <xdr:nvPicPr>
        <xdr:cNvPr id="2" name="Imagem 1" descr="pmrb_evandro"/>
        <xdr:cNvPicPr/>
      </xdr:nvPicPr>
      <xdr:blipFill>
        <a:blip xmlns:r="http://schemas.openxmlformats.org/officeDocument/2006/relationships" r:embed="rId1" cstate="print"/>
        <a:srcRect/>
        <a:stretch>
          <a:fillRect/>
        </a:stretch>
      </xdr:blipFill>
      <xdr:spPr bwMode="auto">
        <a:xfrm>
          <a:off x="1828800" y="85725"/>
          <a:ext cx="635" cy="457200"/>
        </a:xfrm>
        <a:prstGeom prst="rect">
          <a:avLst/>
        </a:prstGeom>
        <a:noFill/>
        <a:ln w="9525">
          <a:noFill/>
          <a:miter lim="800000"/>
          <a:headEnd/>
          <a:tailEnd/>
        </a:ln>
      </xdr:spPr>
    </xdr:pic>
    <xdr:clientData/>
  </xdr:oneCellAnchor>
  <xdr:oneCellAnchor>
    <xdr:from>
      <xdr:col>0</xdr:col>
      <xdr:colOff>161925</xdr:colOff>
      <xdr:row>0</xdr:row>
      <xdr:rowOff>76200</xdr:rowOff>
    </xdr:from>
    <xdr:ext cx="451159" cy="457200"/>
    <xdr:pic>
      <xdr:nvPicPr>
        <xdr:cNvPr id="3" name="Imagem 2" descr="pmrb_evandro"/>
        <xdr:cNvPicPr/>
      </xdr:nvPicPr>
      <xdr:blipFill>
        <a:blip xmlns:r="http://schemas.openxmlformats.org/officeDocument/2006/relationships" r:embed="rId1" cstate="print"/>
        <a:srcRect/>
        <a:stretch>
          <a:fillRect/>
        </a:stretch>
      </xdr:blipFill>
      <xdr:spPr bwMode="auto">
        <a:xfrm>
          <a:off x="161925" y="76200"/>
          <a:ext cx="451159" cy="45720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739"/>
  <sheetViews>
    <sheetView tabSelected="1" zoomScaleNormal="100" zoomScaleSheetLayoutView="100" workbookViewId="0">
      <selection activeCell="BK729" sqref="BK729"/>
    </sheetView>
  </sheetViews>
  <sheetFormatPr defaultRowHeight="12.75" x14ac:dyDescent="0.2"/>
  <cols>
    <col min="1" max="1" width="7.85546875" style="36" customWidth="1"/>
    <col min="2" max="2" width="15.42578125" style="88" customWidth="1"/>
    <col min="3" max="3" width="10.7109375" style="88" customWidth="1"/>
    <col min="4" max="4" width="13.28515625" style="68" customWidth="1"/>
    <col min="5" max="5" width="11.5703125" style="89" bestFit="1" customWidth="1"/>
    <col min="6" max="6" width="50.7109375" style="68" customWidth="1"/>
    <col min="7" max="7" width="12" style="90" customWidth="1"/>
    <col min="8" max="8" width="12.140625" style="91" customWidth="1"/>
    <col min="9" max="10" width="10.140625" style="92" bestFit="1" customWidth="1"/>
    <col min="11" max="11" width="11.5703125" style="164" customWidth="1"/>
    <col min="12" max="12" width="47.85546875" style="170" bestFit="1" customWidth="1"/>
    <col min="13" max="13" width="18.7109375" style="90" bestFit="1" customWidth="1"/>
    <col min="14" max="14" width="10.7109375" style="36" bestFit="1" customWidth="1"/>
    <col min="15" max="15" width="16.85546875" style="95" bestFit="1" customWidth="1"/>
    <col min="16" max="16" width="11.5703125" style="88" bestFit="1" customWidth="1"/>
    <col min="17" max="17" width="10.7109375" style="36" bestFit="1" customWidth="1"/>
    <col min="18" max="18" width="10.140625" style="36" customWidth="1"/>
    <col min="19" max="19" width="18.140625" style="36" customWidth="1"/>
    <col min="20" max="20" width="10" style="89" customWidth="1"/>
    <col min="21" max="21" width="12.140625" style="95" customWidth="1"/>
    <col min="22" max="22" width="13.7109375" style="95" customWidth="1"/>
    <col min="23" max="23" width="13.28515625" style="36" customWidth="1"/>
    <col min="24" max="24" width="15.42578125" style="68" customWidth="1"/>
    <col min="25" max="25" width="8.28515625" style="89" customWidth="1"/>
    <col min="26" max="26" width="10.7109375" style="36" bestFit="1" customWidth="1"/>
    <col min="27" max="27" width="11.5703125" style="89" customWidth="1"/>
    <col min="28" max="28" width="62.7109375" style="68" customWidth="1"/>
    <col min="29" max="29" width="11.28515625" style="36" bestFit="1" customWidth="1"/>
    <col min="30" max="30" width="10.7109375" style="36" bestFit="1" customWidth="1"/>
    <col min="31" max="31" width="11.5703125" style="88" bestFit="1" customWidth="1"/>
    <col min="32" max="32" width="10" style="36" bestFit="1" customWidth="1"/>
    <col min="33" max="33" width="16.85546875" style="95" bestFit="1" customWidth="1"/>
    <col min="34" max="34" width="14.28515625" style="95" bestFit="1" customWidth="1"/>
    <col min="35" max="35" width="13" style="93" customWidth="1"/>
    <col min="36" max="36" width="13.85546875" style="93" customWidth="1"/>
    <col min="37" max="37" width="9.28515625" style="95" bestFit="1" customWidth="1"/>
    <col min="38" max="38" width="27.28515625" style="95" customWidth="1"/>
    <col min="39" max="39" width="17.140625" style="94" customWidth="1"/>
    <col min="40" max="40" width="16.7109375" style="95" customWidth="1"/>
    <col min="41" max="41" width="17.85546875" style="95" customWidth="1"/>
    <col min="42" max="42" width="9.7109375" style="36" bestFit="1" customWidth="1"/>
    <col min="43" max="44" width="10.140625" style="36" bestFit="1" customWidth="1"/>
    <col min="45" max="45" width="13.42578125" style="36" customWidth="1"/>
    <col min="46" max="46" width="29.85546875" style="36" bestFit="1" customWidth="1"/>
    <col min="47" max="47" width="14.42578125" style="36" customWidth="1"/>
    <col min="48" max="48" width="16.140625" style="36" customWidth="1"/>
    <col min="49" max="49" width="16.5703125" style="36" customWidth="1"/>
    <col min="50" max="50" width="14.5703125" style="36" customWidth="1"/>
    <col min="51" max="51" width="12.42578125" style="36" bestFit="1" customWidth="1"/>
    <col min="52" max="52" width="13.7109375" style="36" customWidth="1"/>
    <col min="53" max="53" width="12" style="36" customWidth="1"/>
    <col min="54" max="54" width="10.42578125" style="36" bestFit="1" customWidth="1"/>
    <col min="55" max="55" width="11" style="36" customWidth="1"/>
    <col min="56" max="57" width="10.140625" style="36" bestFit="1" customWidth="1"/>
    <col min="58" max="58" width="8.5703125" style="36" bestFit="1" customWidth="1"/>
    <col min="59" max="60" width="10.140625" style="36" bestFit="1" customWidth="1"/>
    <col min="61" max="61" width="12.85546875" style="36" customWidth="1"/>
    <col min="62" max="62" width="13" style="36" customWidth="1"/>
    <col min="63" max="63" width="6" style="36" bestFit="1" customWidth="1"/>
    <col min="64" max="64" width="8.42578125" style="36" bestFit="1" customWidth="1"/>
    <col min="65" max="65" width="7.7109375" style="36" customWidth="1"/>
    <col min="66" max="16384" width="9.140625" style="36"/>
  </cols>
  <sheetData>
    <row r="1" spans="1:65" s="11" customFormat="1" ht="15" x14ac:dyDescent="0.25">
      <c r="A1" s="108"/>
      <c r="B1" s="108"/>
      <c r="C1" s="108"/>
      <c r="D1" s="108"/>
      <c r="E1" s="108"/>
      <c r="F1" s="110"/>
      <c r="G1" s="108"/>
      <c r="H1" s="108"/>
      <c r="I1" s="108"/>
      <c r="J1" s="108"/>
      <c r="K1" s="135"/>
      <c r="L1" s="135"/>
      <c r="M1" s="108"/>
      <c r="N1" s="108"/>
      <c r="O1" s="119"/>
      <c r="P1" s="108"/>
      <c r="Q1" s="108"/>
      <c r="R1" s="108"/>
      <c r="S1" s="108"/>
      <c r="T1" s="108"/>
      <c r="U1" s="119"/>
      <c r="V1" s="119"/>
      <c r="W1" s="108"/>
      <c r="X1" s="108"/>
      <c r="Y1" s="108"/>
      <c r="Z1" s="108"/>
      <c r="AA1" s="108"/>
      <c r="AB1" s="108"/>
      <c r="AC1" s="108"/>
      <c r="AD1" s="108"/>
      <c r="AE1" s="108"/>
      <c r="AF1" s="108"/>
      <c r="AG1" s="119"/>
      <c r="AH1" s="119"/>
      <c r="AI1" s="108"/>
      <c r="AJ1" s="108"/>
      <c r="AK1" s="119"/>
      <c r="AL1" s="119"/>
      <c r="AM1" s="119"/>
      <c r="AN1" s="119"/>
      <c r="AO1" s="119"/>
      <c r="AP1" s="109"/>
      <c r="AQ1" s="109"/>
      <c r="AR1" s="109"/>
      <c r="AS1" s="109"/>
      <c r="AT1" s="110"/>
      <c r="AU1" s="110"/>
      <c r="AV1" s="111"/>
      <c r="AW1" s="110"/>
      <c r="AX1" s="110"/>
      <c r="AY1" s="110"/>
      <c r="AZ1" s="110"/>
      <c r="BA1" s="110"/>
      <c r="BB1" s="108"/>
      <c r="BC1" s="108"/>
      <c r="BD1" s="108"/>
      <c r="BE1" s="108"/>
      <c r="BF1" s="108"/>
      <c r="BG1" s="108"/>
      <c r="BH1" s="108"/>
      <c r="BI1" s="108"/>
      <c r="BJ1" s="108"/>
      <c r="BK1" s="108"/>
      <c r="BL1" s="108"/>
      <c r="BM1" s="108"/>
    </row>
    <row r="2" spans="1:65" s="11" customFormat="1" ht="15" x14ac:dyDescent="0.25">
      <c r="A2" s="108"/>
      <c r="B2" s="108"/>
      <c r="C2" s="108"/>
      <c r="D2" s="108"/>
      <c r="E2" s="108"/>
      <c r="F2" s="110"/>
      <c r="G2" s="108"/>
      <c r="H2" s="108"/>
      <c r="I2" s="108"/>
      <c r="J2" s="108"/>
      <c r="K2" s="135"/>
      <c r="L2" s="135"/>
      <c r="M2" s="108"/>
      <c r="N2" s="108"/>
      <c r="O2" s="119"/>
      <c r="P2" s="108"/>
      <c r="Q2" s="108"/>
      <c r="R2" s="108"/>
      <c r="S2" s="108"/>
      <c r="T2" s="108"/>
      <c r="U2" s="119"/>
      <c r="V2" s="119"/>
      <c r="W2" s="108"/>
      <c r="X2" s="108"/>
      <c r="Y2" s="108"/>
      <c r="Z2" s="108"/>
      <c r="AA2" s="108"/>
      <c r="AB2" s="108"/>
      <c r="AC2" s="108"/>
      <c r="AD2" s="108"/>
      <c r="AE2" s="108"/>
      <c r="AF2" s="108"/>
      <c r="AG2" s="119"/>
      <c r="AH2" s="119"/>
      <c r="AI2" s="108"/>
      <c r="AJ2" s="108"/>
      <c r="AK2" s="119"/>
      <c r="AL2" s="119"/>
      <c r="AM2" s="119"/>
      <c r="AN2" s="119"/>
      <c r="AO2" s="119"/>
      <c r="AP2" s="109"/>
      <c r="AQ2" s="109"/>
      <c r="AR2" s="109"/>
      <c r="AS2" s="109"/>
      <c r="AT2" s="110"/>
      <c r="AU2" s="110"/>
      <c r="AV2" s="111"/>
      <c r="AW2" s="110"/>
      <c r="AX2" s="110"/>
      <c r="AY2" s="110"/>
      <c r="AZ2" s="110"/>
      <c r="BA2" s="110"/>
      <c r="BB2" s="108"/>
      <c r="BC2" s="108"/>
      <c r="BD2" s="108"/>
      <c r="BE2" s="108"/>
      <c r="BF2" s="108"/>
      <c r="BG2" s="108"/>
      <c r="BH2" s="108"/>
      <c r="BI2" s="108"/>
      <c r="BJ2" s="108"/>
      <c r="BK2" s="108"/>
      <c r="BL2" s="108"/>
      <c r="BM2" s="108"/>
    </row>
    <row r="3" spans="1:65" s="11" customFormat="1" ht="15" x14ac:dyDescent="0.25">
      <c r="A3" s="108"/>
      <c r="B3" s="108"/>
      <c r="C3" s="108"/>
      <c r="D3" s="108"/>
      <c r="E3" s="108"/>
      <c r="F3" s="110"/>
      <c r="G3" s="108"/>
      <c r="H3" s="108"/>
      <c r="I3" s="108"/>
      <c r="J3" s="108"/>
      <c r="K3" s="135"/>
      <c r="L3" s="135"/>
      <c r="M3" s="108"/>
      <c r="N3" s="108"/>
      <c r="O3" s="119"/>
      <c r="P3" s="108"/>
      <c r="Q3" s="108"/>
      <c r="R3" s="108"/>
      <c r="S3" s="108"/>
      <c r="T3" s="108"/>
      <c r="U3" s="119"/>
      <c r="V3" s="119"/>
      <c r="W3" s="108"/>
      <c r="X3" s="108"/>
      <c r="Y3" s="108"/>
      <c r="Z3" s="108"/>
      <c r="AA3" s="108"/>
      <c r="AB3" s="108"/>
      <c r="AC3" s="108"/>
      <c r="AD3" s="108"/>
      <c r="AE3" s="108"/>
      <c r="AF3" s="108"/>
      <c r="AG3" s="119"/>
      <c r="AH3" s="119"/>
      <c r="AI3" s="108"/>
      <c r="AJ3" s="108"/>
      <c r="AK3" s="119"/>
      <c r="AL3" s="119"/>
      <c r="AM3" s="119"/>
      <c r="AN3" s="119"/>
      <c r="AO3" s="119"/>
      <c r="AP3" s="109"/>
      <c r="AQ3" s="109"/>
      <c r="AR3" s="109"/>
      <c r="AS3" s="109"/>
      <c r="AT3" s="110"/>
      <c r="AU3" s="110"/>
      <c r="AV3" s="111"/>
      <c r="AW3" s="110"/>
      <c r="AX3" s="110"/>
      <c r="AY3" s="110"/>
      <c r="AZ3" s="110"/>
      <c r="BA3" s="110"/>
      <c r="BB3" s="108"/>
      <c r="BC3" s="108"/>
      <c r="BD3" s="108"/>
      <c r="BE3" s="108"/>
      <c r="BF3" s="108"/>
      <c r="BG3" s="108"/>
      <c r="BH3" s="108"/>
      <c r="BI3" s="108"/>
      <c r="BJ3" s="108"/>
      <c r="BK3" s="108"/>
      <c r="BL3" s="108"/>
      <c r="BM3" s="108"/>
    </row>
    <row r="4" spans="1:65" s="11" customFormat="1" ht="15" x14ac:dyDescent="0.25">
      <c r="A4" s="134" t="s">
        <v>49</v>
      </c>
      <c r="B4" s="134"/>
      <c r="C4" s="112"/>
      <c r="D4" s="110"/>
      <c r="E4" s="111"/>
      <c r="F4" s="110"/>
      <c r="G4" s="113"/>
      <c r="H4" s="114"/>
      <c r="I4" s="115"/>
      <c r="J4" s="115"/>
      <c r="K4" s="158"/>
      <c r="L4" s="135"/>
      <c r="M4" s="113"/>
      <c r="N4" s="108"/>
      <c r="O4" s="119"/>
      <c r="P4" s="116"/>
      <c r="Q4" s="108"/>
      <c r="R4" s="108"/>
      <c r="S4" s="111"/>
      <c r="T4" s="111"/>
      <c r="U4" s="119"/>
      <c r="V4" s="119"/>
      <c r="W4" s="108"/>
      <c r="X4" s="110"/>
      <c r="Y4" s="111"/>
      <c r="Z4" s="108"/>
      <c r="AA4" s="111"/>
      <c r="AB4" s="110"/>
      <c r="AC4" s="108"/>
      <c r="AD4" s="108"/>
      <c r="AE4" s="112"/>
      <c r="AF4" s="108"/>
      <c r="AG4" s="119"/>
      <c r="AH4" s="119"/>
      <c r="AI4" s="117"/>
      <c r="AJ4" s="117"/>
      <c r="AK4" s="119"/>
      <c r="AL4" s="119"/>
      <c r="AM4" s="118"/>
      <c r="AN4" s="119"/>
      <c r="AO4" s="119"/>
      <c r="AP4" s="120"/>
      <c r="AQ4" s="120"/>
      <c r="AR4" s="120"/>
      <c r="AS4" s="120"/>
      <c r="AT4" s="108"/>
      <c r="AU4" s="108"/>
      <c r="AV4" s="111"/>
      <c r="AW4" s="108"/>
      <c r="AX4" s="108"/>
      <c r="AY4" s="108"/>
      <c r="AZ4" s="108"/>
      <c r="BA4" s="108"/>
      <c r="BB4" s="108"/>
      <c r="BC4" s="108"/>
      <c r="BD4" s="108"/>
      <c r="BE4" s="108"/>
      <c r="BF4" s="108"/>
      <c r="BG4" s="108"/>
      <c r="BH4" s="108"/>
      <c r="BI4" s="108"/>
      <c r="BJ4" s="108"/>
      <c r="BK4" s="108"/>
      <c r="BL4" s="108"/>
      <c r="BM4" s="108"/>
    </row>
    <row r="5" spans="1:65" s="11" customFormat="1" ht="15" x14ac:dyDescent="0.25">
      <c r="A5" s="121"/>
      <c r="B5" s="112"/>
      <c r="C5" s="112"/>
      <c r="D5" s="110"/>
      <c r="E5" s="111"/>
      <c r="F5" s="110"/>
      <c r="G5" s="113"/>
      <c r="H5" s="114"/>
      <c r="I5" s="115"/>
      <c r="J5" s="115"/>
      <c r="K5" s="158"/>
      <c r="L5" s="135"/>
      <c r="M5" s="113"/>
      <c r="N5" s="111"/>
      <c r="O5" s="124"/>
      <c r="P5" s="116"/>
      <c r="Q5" s="111"/>
      <c r="R5" s="111"/>
      <c r="S5" s="111"/>
      <c r="T5" s="111"/>
      <c r="U5" s="124"/>
      <c r="V5" s="124"/>
      <c r="W5" s="111"/>
      <c r="X5" s="110"/>
      <c r="Y5" s="111"/>
      <c r="Z5" s="111"/>
      <c r="AA5" s="111"/>
      <c r="AB5" s="110"/>
      <c r="AC5" s="111"/>
      <c r="AD5" s="111"/>
      <c r="AE5" s="112"/>
      <c r="AF5" s="111"/>
      <c r="AG5" s="124"/>
      <c r="AH5" s="124"/>
      <c r="AI5" s="122"/>
      <c r="AJ5" s="122"/>
      <c r="AK5" s="124"/>
      <c r="AL5" s="124"/>
      <c r="AM5" s="123"/>
      <c r="AN5" s="124"/>
      <c r="AO5" s="124"/>
      <c r="AP5" s="125"/>
      <c r="AQ5" s="125"/>
      <c r="AR5" s="125"/>
      <c r="AS5" s="125"/>
      <c r="AT5" s="111"/>
      <c r="AU5" s="111"/>
      <c r="AV5" s="111"/>
      <c r="AW5" s="111"/>
      <c r="AX5" s="111"/>
      <c r="AY5" s="111"/>
      <c r="AZ5" s="111"/>
      <c r="BA5" s="111"/>
      <c r="BB5" s="108"/>
      <c r="BC5" s="108"/>
      <c r="BD5" s="108"/>
      <c r="BE5" s="108"/>
      <c r="BF5" s="108"/>
      <c r="BG5" s="108"/>
      <c r="BH5" s="108"/>
      <c r="BI5" s="108"/>
      <c r="BJ5" s="108"/>
      <c r="BK5" s="108"/>
      <c r="BL5" s="108"/>
      <c r="BM5" s="108"/>
    </row>
    <row r="6" spans="1:65" s="11" customFormat="1" ht="15" x14ac:dyDescent="0.25">
      <c r="A6" s="135" t="s">
        <v>1448</v>
      </c>
      <c r="B6" s="135"/>
      <c r="C6" s="135"/>
      <c r="D6" s="135"/>
      <c r="E6" s="135"/>
      <c r="F6" s="165"/>
      <c r="G6" s="135"/>
      <c r="H6" s="135"/>
      <c r="I6" s="135"/>
      <c r="J6" s="135"/>
      <c r="K6" s="135"/>
      <c r="L6" s="135"/>
      <c r="M6" s="135"/>
      <c r="N6" s="135"/>
      <c r="O6" s="171"/>
      <c r="P6" s="135"/>
      <c r="Q6" s="135"/>
      <c r="R6" s="135"/>
      <c r="S6" s="135"/>
      <c r="T6" s="135"/>
      <c r="U6" s="171"/>
      <c r="V6" s="171"/>
      <c r="W6" s="135"/>
      <c r="X6" s="135"/>
      <c r="Y6" s="135"/>
      <c r="Z6" s="135"/>
      <c r="AA6" s="135"/>
      <c r="AB6" s="135"/>
      <c r="AC6" s="135"/>
      <c r="AD6" s="135"/>
      <c r="AE6" s="135"/>
      <c r="AF6" s="135"/>
      <c r="AG6" s="171"/>
      <c r="AH6" s="171"/>
      <c r="AI6" s="135"/>
      <c r="AJ6" s="135"/>
      <c r="AK6" s="171"/>
      <c r="AL6" s="171"/>
      <c r="AM6" s="171"/>
      <c r="AN6" s="171"/>
      <c r="AO6" s="171"/>
      <c r="AP6" s="135"/>
      <c r="AQ6" s="135"/>
      <c r="AR6" s="135"/>
      <c r="AS6" s="135"/>
      <c r="AT6" s="135"/>
      <c r="AU6" s="135"/>
      <c r="AV6" s="135"/>
      <c r="AW6" s="135"/>
      <c r="AX6" s="135"/>
      <c r="AY6" s="135"/>
      <c r="AZ6" s="135"/>
      <c r="BA6" s="135"/>
      <c r="BB6" s="135"/>
      <c r="BC6" s="108"/>
      <c r="BD6" s="108"/>
      <c r="BE6" s="108"/>
      <c r="BF6" s="108"/>
      <c r="BG6" s="108"/>
      <c r="BH6" s="108"/>
      <c r="BI6" s="108"/>
      <c r="BJ6" s="108"/>
      <c r="BK6" s="108"/>
      <c r="BL6" s="108"/>
      <c r="BM6" s="108"/>
    </row>
    <row r="7" spans="1:65" s="11" customFormat="1" ht="15" x14ac:dyDescent="0.25">
      <c r="A7" s="108" t="s">
        <v>108</v>
      </c>
      <c r="B7" s="108"/>
      <c r="C7" s="108"/>
      <c r="D7" s="108"/>
      <c r="E7" s="108"/>
      <c r="F7" s="110"/>
      <c r="G7" s="108"/>
      <c r="H7" s="108"/>
      <c r="I7" s="108"/>
      <c r="J7" s="108"/>
      <c r="K7" s="135"/>
      <c r="L7" s="135"/>
      <c r="M7" s="108"/>
      <c r="N7" s="110"/>
      <c r="O7" s="128"/>
      <c r="P7" s="116"/>
      <c r="Q7" s="110"/>
      <c r="R7" s="110"/>
      <c r="S7" s="111"/>
      <c r="T7" s="111"/>
      <c r="U7" s="128"/>
      <c r="V7" s="128"/>
      <c r="W7" s="110"/>
      <c r="X7" s="110"/>
      <c r="Y7" s="111"/>
      <c r="Z7" s="110"/>
      <c r="AA7" s="111"/>
      <c r="AB7" s="110"/>
      <c r="AC7" s="110"/>
      <c r="AD7" s="110"/>
      <c r="AE7" s="112"/>
      <c r="AF7" s="110"/>
      <c r="AG7" s="128"/>
      <c r="AH7" s="128"/>
      <c r="AI7" s="126"/>
      <c r="AJ7" s="126"/>
      <c r="AK7" s="128"/>
      <c r="AL7" s="128"/>
      <c r="AM7" s="127"/>
      <c r="AN7" s="128"/>
      <c r="AO7" s="128"/>
      <c r="AP7" s="109"/>
      <c r="AQ7" s="109"/>
      <c r="AR7" s="109"/>
      <c r="AS7" s="109"/>
      <c r="AT7" s="110"/>
      <c r="AU7" s="110"/>
      <c r="AV7" s="111"/>
      <c r="AW7" s="110"/>
      <c r="AX7" s="110"/>
      <c r="AY7" s="110"/>
      <c r="AZ7" s="110"/>
      <c r="BA7" s="110"/>
      <c r="BB7" s="110"/>
      <c r="BC7" s="108"/>
      <c r="BD7" s="108"/>
      <c r="BE7" s="108"/>
      <c r="BF7" s="108"/>
      <c r="BG7" s="108"/>
      <c r="BH7" s="108"/>
      <c r="BI7" s="108"/>
      <c r="BJ7" s="108"/>
      <c r="BK7" s="108"/>
      <c r="BL7" s="108"/>
      <c r="BM7" s="108"/>
    </row>
    <row r="8" spans="1:65" s="11" customFormat="1" ht="15" x14ac:dyDescent="0.25">
      <c r="A8" s="108" t="s">
        <v>1852</v>
      </c>
      <c r="B8" s="108"/>
      <c r="C8" s="108"/>
      <c r="D8" s="108"/>
      <c r="E8" s="108"/>
      <c r="F8" s="110"/>
      <c r="G8" s="113"/>
      <c r="H8" s="114"/>
      <c r="I8" s="115"/>
      <c r="J8" s="115"/>
      <c r="K8" s="158"/>
      <c r="L8" s="135"/>
      <c r="M8" s="113"/>
      <c r="N8" s="110"/>
      <c r="O8" s="128"/>
      <c r="P8" s="116"/>
      <c r="Q8" s="110"/>
      <c r="R8" s="110"/>
      <c r="S8" s="111"/>
      <c r="T8" s="111"/>
      <c r="U8" s="128"/>
      <c r="V8" s="128"/>
      <c r="W8" s="110"/>
      <c r="X8" s="110"/>
      <c r="Y8" s="111"/>
      <c r="Z8" s="110"/>
      <c r="AA8" s="111"/>
      <c r="AB8" s="110"/>
      <c r="AC8" s="110"/>
      <c r="AD8" s="110"/>
      <c r="AE8" s="112"/>
      <c r="AF8" s="110"/>
      <c r="AG8" s="128"/>
      <c r="AH8" s="128"/>
      <c r="AI8" s="126"/>
      <c r="AJ8" s="126"/>
      <c r="AK8" s="128"/>
      <c r="AL8" s="128"/>
      <c r="AM8" s="127"/>
      <c r="AN8" s="128"/>
      <c r="AO8" s="128"/>
      <c r="AP8" s="109"/>
      <c r="AQ8" s="109"/>
      <c r="AR8" s="109"/>
      <c r="AS8" s="109"/>
      <c r="AT8" s="110"/>
      <c r="AU8" s="110"/>
      <c r="AV8" s="111"/>
      <c r="AW8" s="110"/>
      <c r="AX8" s="110"/>
      <c r="AY8" s="110"/>
      <c r="AZ8" s="110"/>
      <c r="BA8" s="110"/>
      <c r="BB8" s="110"/>
      <c r="BC8" s="108"/>
      <c r="BD8" s="108"/>
      <c r="BE8" s="108"/>
      <c r="BF8" s="108"/>
      <c r="BG8" s="108"/>
      <c r="BH8" s="108"/>
      <c r="BI8" s="108"/>
      <c r="BJ8" s="108"/>
      <c r="BK8" s="108"/>
      <c r="BL8" s="108"/>
      <c r="BM8" s="108"/>
    </row>
    <row r="9" spans="1:65" s="11" customFormat="1" ht="15" x14ac:dyDescent="0.25">
      <c r="A9" s="121"/>
      <c r="B9" s="112"/>
      <c r="C9" s="112"/>
      <c r="D9" s="110"/>
      <c r="E9" s="111"/>
      <c r="F9" s="110"/>
      <c r="G9" s="113"/>
      <c r="H9" s="114"/>
      <c r="I9" s="115"/>
      <c r="J9" s="115"/>
      <c r="K9" s="158"/>
      <c r="L9" s="135"/>
      <c r="M9" s="113"/>
      <c r="N9" s="111"/>
      <c r="O9" s="124"/>
      <c r="P9" s="116"/>
      <c r="Q9" s="111"/>
      <c r="R9" s="111"/>
      <c r="S9" s="111"/>
      <c r="T9" s="111"/>
      <c r="U9" s="124"/>
      <c r="V9" s="124"/>
      <c r="W9" s="111"/>
      <c r="X9" s="110"/>
      <c r="Y9" s="111"/>
      <c r="Z9" s="111"/>
      <c r="AA9" s="111"/>
      <c r="AB9" s="110"/>
      <c r="AC9" s="111"/>
      <c r="AD9" s="111"/>
      <c r="AE9" s="112"/>
      <c r="AF9" s="111"/>
      <c r="AG9" s="124"/>
      <c r="AH9" s="124"/>
      <c r="AI9" s="122"/>
      <c r="AJ9" s="122"/>
      <c r="AK9" s="124"/>
      <c r="AL9" s="124"/>
      <c r="AM9" s="123"/>
      <c r="AN9" s="124"/>
      <c r="AO9" s="124"/>
      <c r="AP9" s="125"/>
      <c r="AQ9" s="125"/>
      <c r="AR9" s="125"/>
      <c r="AS9" s="125"/>
      <c r="AT9" s="111"/>
      <c r="AU9" s="111"/>
      <c r="AV9" s="111"/>
      <c r="AW9" s="111"/>
      <c r="AX9" s="111"/>
      <c r="AY9" s="111"/>
      <c r="AZ9" s="111"/>
      <c r="BA9" s="111"/>
      <c r="BB9" s="111"/>
      <c r="BC9" s="108"/>
      <c r="BD9" s="108"/>
      <c r="BE9" s="108"/>
      <c r="BF9" s="108"/>
      <c r="BG9" s="108"/>
      <c r="BH9" s="108"/>
      <c r="BI9" s="108"/>
      <c r="BJ9" s="108"/>
      <c r="BK9" s="108"/>
      <c r="BL9" s="108"/>
      <c r="BM9" s="108"/>
    </row>
    <row r="10" spans="1:65" s="11" customFormat="1" ht="15" x14ac:dyDescent="0.25">
      <c r="A10" s="108" t="s">
        <v>1855</v>
      </c>
      <c r="B10" s="108"/>
      <c r="C10" s="108"/>
      <c r="D10" s="108"/>
      <c r="E10" s="108"/>
      <c r="F10" s="110"/>
      <c r="G10" s="108"/>
      <c r="H10" s="108"/>
      <c r="I10" s="108"/>
      <c r="J10" s="108"/>
      <c r="K10" s="135"/>
      <c r="L10" s="135"/>
      <c r="M10" s="108"/>
      <c r="N10" s="108"/>
      <c r="O10" s="119"/>
      <c r="P10" s="108"/>
      <c r="Q10" s="108"/>
      <c r="R10" s="108"/>
      <c r="S10" s="108"/>
      <c r="T10" s="108"/>
      <c r="U10" s="119"/>
      <c r="V10" s="119"/>
      <c r="W10" s="108"/>
      <c r="X10" s="108"/>
      <c r="Y10" s="108"/>
      <c r="Z10" s="108"/>
      <c r="AA10" s="108"/>
      <c r="AB10" s="108"/>
      <c r="AC10" s="108"/>
      <c r="AD10" s="108"/>
      <c r="AE10" s="108"/>
      <c r="AF10" s="108"/>
      <c r="AG10" s="119"/>
      <c r="AH10" s="119"/>
      <c r="AI10" s="108"/>
      <c r="AJ10" s="108"/>
      <c r="AK10" s="119"/>
      <c r="AL10" s="119"/>
      <c r="AM10" s="119"/>
      <c r="AN10" s="119"/>
      <c r="AO10" s="119"/>
      <c r="AP10" s="108"/>
      <c r="AQ10" s="108"/>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row>
    <row r="11" spans="1:65" s="11" customFormat="1" ht="15" x14ac:dyDescent="0.25">
      <c r="A11" s="108" t="s">
        <v>1856</v>
      </c>
      <c r="B11" s="108"/>
      <c r="C11" s="108"/>
      <c r="D11" s="108"/>
      <c r="E11" s="108"/>
      <c r="F11" s="110"/>
      <c r="G11" s="108"/>
      <c r="H11" s="108"/>
      <c r="I11" s="108"/>
      <c r="J11" s="108"/>
      <c r="K11" s="135"/>
      <c r="L11" s="135"/>
      <c r="M11" s="108"/>
      <c r="N11" s="108"/>
      <c r="O11" s="119"/>
      <c r="P11" s="108"/>
      <c r="Q11" s="108"/>
      <c r="R11" s="108"/>
      <c r="S11" s="108"/>
      <c r="T11" s="108"/>
      <c r="U11" s="119"/>
      <c r="V11" s="119"/>
      <c r="W11" s="108"/>
      <c r="X11" s="108"/>
      <c r="Y11" s="108"/>
      <c r="Z11" s="108"/>
      <c r="AA11" s="108"/>
      <c r="AB11" s="108"/>
      <c r="AC11" s="108"/>
      <c r="AD11" s="108"/>
      <c r="AE11" s="108"/>
      <c r="AF11" s="108"/>
      <c r="AG11" s="119"/>
      <c r="AH11" s="119"/>
      <c r="AI11" s="108"/>
      <c r="AJ11" s="108"/>
      <c r="AK11" s="119"/>
      <c r="AL11" s="119"/>
      <c r="AM11" s="119"/>
      <c r="AN11" s="119"/>
      <c r="AO11" s="119"/>
      <c r="AP11" s="108"/>
      <c r="AQ11" s="108"/>
      <c r="AR11" s="108"/>
      <c r="AS11" s="108"/>
      <c r="AT11" s="108"/>
      <c r="AU11" s="108"/>
      <c r="AV11" s="108"/>
      <c r="AW11" s="108"/>
      <c r="AX11" s="108"/>
      <c r="AY11" s="108"/>
      <c r="AZ11" s="108"/>
      <c r="BA11" s="108"/>
      <c r="BB11" s="108"/>
      <c r="BC11" s="108"/>
      <c r="BD11" s="108"/>
      <c r="BE11" s="108"/>
      <c r="BF11" s="108"/>
      <c r="BG11" s="108"/>
      <c r="BH11" s="108"/>
      <c r="BI11" s="108"/>
      <c r="BJ11" s="108"/>
      <c r="BK11" s="108"/>
      <c r="BL11" s="108"/>
      <c r="BM11" s="108"/>
    </row>
    <row r="12" spans="1:65" s="11" customFormat="1" ht="15" x14ac:dyDescent="0.25">
      <c r="A12" s="108" t="s">
        <v>1857</v>
      </c>
      <c r="B12" s="108"/>
      <c r="C12" s="108"/>
      <c r="D12" s="108"/>
      <c r="E12" s="108"/>
      <c r="F12" s="110"/>
      <c r="G12" s="108"/>
      <c r="H12" s="108"/>
      <c r="I12" s="108"/>
      <c r="J12" s="108"/>
      <c r="K12" s="135"/>
      <c r="L12" s="135"/>
      <c r="M12" s="108"/>
      <c r="N12" s="108"/>
      <c r="O12" s="119"/>
      <c r="P12" s="108"/>
      <c r="Q12" s="108"/>
      <c r="R12" s="108"/>
      <c r="S12" s="108"/>
      <c r="T12" s="108"/>
      <c r="U12" s="119"/>
      <c r="V12" s="119"/>
      <c r="W12" s="108"/>
      <c r="X12" s="108"/>
      <c r="Y12" s="108"/>
      <c r="Z12" s="108"/>
      <c r="AA12" s="108"/>
      <c r="AB12" s="108"/>
      <c r="AC12" s="108"/>
      <c r="AD12" s="108"/>
      <c r="AE12" s="108"/>
      <c r="AF12" s="108"/>
      <c r="AG12" s="119"/>
      <c r="AH12" s="119"/>
      <c r="AI12" s="108"/>
      <c r="AJ12" s="108"/>
      <c r="AK12" s="119"/>
      <c r="AL12" s="119"/>
      <c r="AM12" s="119"/>
      <c r="AN12" s="119"/>
      <c r="AO12" s="119"/>
      <c r="AP12" s="108"/>
      <c r="AQ12" s="108"/>
      <c r="AR12" s="108"/>
      <c r="AS12" s="108"/>
      <c r="AT12" s="108"/>
      <c r="AU12" s="108"/>
      <c r="AV12" s="108"/>
      <c r="AW12" s="108"/>
      <c r="AX12" s="108"/>
      <c r="AY12" s="108"/>
      <c r="AZ12" s="108"/>
      <c r="BA12" s="108"/>
      <c r="BB12" s="108"/>
      <c r="BC12" s="108"/>
      <c r="BD12" s="108"/>
      <c r="BE12" s="108"/>
      <c r="BF12" s="108"/>
      <c r="BG12" s="108"/>
      <c r="BH12" s="108"/>
      <c r="BI12" s="108"/>
      <c r="BJ12" s="108"/>
      <c r="BK12" s="108"/>
      <c r="BL12" s="108"/>
      <c r="BM12" s="108"/>
    </row>
    <row r="13" spans="1:65" s="11" customFormat="1" ht="15" x14ac:dyDescent="0.25">
      <c r="A13" s="113"/>
      <c r="B13" s="113"/>
      <c r="C13" s="113"/>
      <c r="D13" s="113"/>
      <c r="E13" s="113"/>
      <c r="F13" s="129"/>
      <c r="G13" s="113"/>
      <c r="H13" s="113"/>
      <c r="I13" s="113"/>
      <c r="J13" s="113"/>
      <c r="K13" s="134"/>
      <c r="L13" s="135"/>
      <c r="M13" s="113"/>
      <c r="N13" s="111"/>
      <c r="O13" s="124"/>
      <c r="P13" s="116"/>
      <c r="Q13" s="111"/>
      <c r="R13" s="111"/>
      <c r="S13" s="111"/>
      <c r="T13" s="111"/>
      <c r="U13" s="124"/>
      <c r="V13" s="124"/>
      <c r="W13" s="111"/>
      <c r="X13" s="110"/>
      <c r="Y13" s="111"/>
      <c r="Z13" s="111"/>
      <c r="AA13" s="111"/>
      <c r="AB13" s="110"/>
      <c r="AC13" s="111"/>
      <c r="AD13" s="111"/>
      <c r="AE13" s="112"/>
      <c r="AF13" s="111"/>
      <c r="AG13" s="124"/>
      <c r="AH13" s="124"/>
      <c r="AI13" s="122"/>
      <c r="AJ13" s="122"/>
      <c r="AK13" s="124"/>
      <c r="AL13" s="124"/>
      <c r="AM13" s="123"/>
      <c r="AN13" s="124"/>
      <c r="AO13" s="124"/>
      <c r="AP13" s="125"/>
      <c r="AQ13" s="125"/>
      <c r="AR13" s="125"/>
      <c r="AS13" s="125"/>
      <c r="AT13" s="111"/>
      <c r="AU13" s="111"/>
      <c r="AV13" s="111"/>
      <c r="AW13" s="111"/>
      <c r="AX13" s="111"/>
      <c r="AY13" s="111"/>
      <c r="AZ13" s="111"/>
      <c r="BA13" s="111"/>
      <c r="BB13" s="108"/>
      <c r="BC13" s="108"/>
      <c r="BD13" s="108"/>
      <c r="BE13" s="108"/>
      <c r="BF13" s="108"/>
      <c r="BG13" s="108"/>
      <c r="BH13" s="108"/>
      <c r="BI13" s="108"/>
      <c r="BJ13" s="108"/>
      <c r="BK13" s="108"/>
      <c r="BL13" s="108"/>
      <c r="BM13" s="108"/>
    </row>
    <row r="14" spans="1:65" s="11" customFormat="1" ht="15.75" thickBot="1" x14ac:dyDescent="0.25">
      <c r="A14" s="134" t="s">
        <v>77</v>
      </c>
      <c r="B14" s="116"/>
      <c r="C14" s="116"/>
      <c r="D14" s="129"/>
      <c r="E14" s="121"/>
      <c r="F14" s="129"/>
      <c r="G14" s="113"/>
      <c r="H14" s="130"/>
      <c r="I14" s="130"/>
      <c r="J14" s="130"/>
      <c r="K14" s="159"/>
      <c r="L14" s="134"/>
      <c r="M14" s="113"/>
      <c r="N14" s="113"/>
      <c r="O14" s="133"/>
      <c r="P14" s="116"/>
      <c r="Q14" s="113"/>
      <c r="R14" s="113" t="s">
        <v>249</v>
      </c>
      <c r="S14" s="113"/>
      <c r="T14" s="121"/>
      <c r="U14" s="133"/>
      <c r="V14" s="133"/>
      <c r="W14" s="113"/>
      <c r="X14" s="129"/>
      <c r="Y14" s="121"/>
      <c r="Z14" s="113"/>
      <c r="AA14" s="121"/>
      <c r="AB14" s="129"/>
      <c r="AC14" s="113"/>
      <c r="AD14" s="113"/>
      <c r="AE14" s="116"/>
      <c r="AF14" s="113"/>
      <c r="AG14" s="133"/>
      <c r="AH14" s="133"/>
      <c r="AI14" s="131"/>
      <c r="AJ14" s="131"/>
      <c r="AK14" s="133"/>
      <c r="AL14" s="133"/>
      <c r="AM14" s="132"/>
      <c r="AN14" s="133"/>
      <c r="AO14" s="13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row>
    <row r="15" spans="1:65" s="30" customFormat="1" x14ac:dyDescent="0.2">
      <c r="A15" s="259" t="s">
        <v>52</v>
      </c>
      <c r="B15" s="248" t="s">
        <v>20</v>
      </c>
      <c r="C15" s="248"/>
      <c r="D15" s="248"/>
      <c r="E15" s="248"/>
      <c r="F15" s="248"/>
      <c r="G15" s="248"/>
      <c r="H15" s="150"/>
      <c r="I15" s="150"/>
      <c r="J15" s="150"/>
      <c r="K15" s="249" t="s">
        <v>78</v>
      </c>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t="s">
        <v>87</v>
      </c>
      <c r="AQ15" s="249"/>
      <c r="AR15" s="249"/>
      <c r="AS15" s="249"/>
      <c r="AT15" s="249"/>
      <c r="AU15" s="249"/>
      <c r="AV15" s="249" t="s">
        <v>107</v>
      </c>
      <c r="AW15" s="249"/>
      <c r="AX15" s="249"/>
      <c r="AY15" s="249"/>
      <c r="AZ15" s="249"/>
      <c r="BA15" s="249"/>
      <c r="BB15" s="249" t="s">
        <v>79</v>
      </c>
      <c r="BC15" s="249"/>
      <c r="BD15" s="249"/>
      <c r="BE15" s="249"/>
      <c r="BF15" s="249"/>
      <c r="BG15" s="249"/>
      <c r="BH15" s="249"/>
      <c r="BI15" s="249"/>
      <c r="BJ15" s="249"/>
      <c r="BK15" s="249"/>
      <c r="BL15" s="249"/>
      <c r="BM15" s="262"/>
    </row>
    <row r="16" spans="1:65" s="30" customFormat="1" x14ac:dyDescent="0.25">
      <c r="A16" s="260"/>
      <c r="B16" s="216"/>
      <c r="C16" s="216"/>
      <c r="D16" s="216"/>
      <c r="E16" s="216"/>
      <c r="F16" s="216"/>
      <c r="G16" s="216"/>
      <c r="H16" s="250" t="s">
        <v>549</v>
      </c>
      <c r="I16" s="250"/>
      <c r="J16" s="250"/>
      <c r="K16" s="216" t="s">
        <v>50</v>
      </c>
      <c r="L16" s="216"/>
      <c r="M16" s="216"/>
      <c r="N16" s="216"/>
      <c r="O16" s="216"/>
      <c r="P16" s="216"/>
      <c r="Q16" s="216"/>
      <c r="R16" s="216"/>
      <c r="S16" s="216"/>
      <c r="T16" s="216"/>
      <c r="U16" s="216"/>
      <c r="V16" s="216"/>
      <c r="W16" s="216"/>
      <c r="X16" s="216" t="s">
        <v>550</v>
      </c>
      <c r="Y16" s="216"/>
      <c r="Z16" s="216"/>
      <c r="AA16" s="216"/>
      <c r="AB16" s="216"/>
      <c r="AC16" s="216"/>
      <c r="AD16" s="216"/>
      <c r="AE16" s="216"/>
      <c r="AF16" s="216"/>
      <c r="AG16" s="216"/>
      <c r="AH16" s="216"/>
      <c r="AI16" s="216" t="s">
        <v>551</v>
      </c>
      <c r="AJ16" s="216"/>
      <c r="AK16" s="216"/>
      <c r="AL16" s="258" t="s">
        <v>51</v>
      </c>
      <c r="AM16" s="258"/>
      <c r="AN16" s="258"/>
      <c r="AO16" s="258"/>
      <c r="AP16" s="216" t="s">
        <v>89</v>
      </c>
      <c r="AQ16" s="216" t="s">
        <v>552</v>
      </c>
      <c r="AR16" s="216"/>
      <c r="AS16" s="216" t="s">
        <v>90</v>
      </c>
      <c r="AT16" s="216" t="s">
        <v>88</v>
      </c>
      <c r="AU16" s="216" t="s">
        <v>91</v>
      </c>
      <c r="AV16" s="216" t="s">
        <v>96</v>
      </c>
      <c r="AW16" s="216" t="s">
        <v>97</v>
      </c>
      <c r="AX16" s="216" t="s">
        <v>98</v>
      </c>
      <c r="AY16" s="216" t="s">
        <v>100</v>
      </c>
      <c r="AZ16" s="216" t="s">
        <v>99</v>
      </c>
      <c r="BA16" s="216" t="s">
        <v>100</v>
      </c>
      <c r="BB16" s="216" t="s">
        <v>1</v>
      </c>
      <c r="BC16" s="216" t="s">
        <v>57</v>
      </c>
      <c r="BD16" s="263" t="s">
        <v>61</v>
      </c>
      <c r="BE16" s="263"/>
      <c r="BF16" s="263"/>
      <c r="BG16" s="263" t="s">
        <v>64</v>
      </c>
      <c r="BH16" s="263"/>
      <c r="BI16" s="216" t="s">
        <v>553</v>
      </c>
      <c r="BJ16" s="216" t="s">
        <v>554</v>
      </c>
      <c r="BK16" s="263" t="s">
        <v>67</v>
      </c>
      <c r="BL16" s="263"/>
      <c r="BM16" s="264"/>
    </row>
    <row r="17" spans="1:65" s="30" customFormat="1" x14ac:dyDescent="0.25">
      <c r="A17" s="260"/>
      <c r="B17" s="216"/>
      <c r="C17" s="216"/>
      <c r="D17" s="216"/>
      <c r="E17" s="216"/>
      <c r="F17" s="216"/>
      <c r="G17" s="216"/>
      <c r="H17" s="250" t="s">
        <v>555</v>
      </c>
      <c r="I17" s="250" t="s">
        <v>552</v>
      </c>
      <c r="J17" s="250"/>
      <c r="K17" s="216"/>
      <c r="L17" s="216"/>
      <c r="M17" s="216"/>
      <c r="N17" s="216"/>
      <c r="O17" s="216"/>
      <c r="P17" s="216"/>
      <c r="Q17" s="216"/>
      <c r="R17" s="216"/>
      <c r="S17" s="216"/>
      <c r="T17" s="216"/>
      <c r="U17" s="216"/>
      <c r="V17" s="216"/>
      <c r="W17" s="216"/>
      <c r="X17" s="216"/>
      <c r="Y17" s="216"/>
      <c r="Z17" s="216"/>
      <c r="AA17" s="216"/>
      <c r="AB17" s="216"/>
      <c r="AC17" s="216" t="s">
        <v>556</v>
      </c>
      <c r="AD17" s="216"/>
      <c r="AE17" s="216" t="s">
        <v>557</v>
      </c>
      <c r="AF17" s="216"/>
      <c r="AG17" s="216"/>
      <c r="AH17" s="216"/>
      <c r="AI17" s="216" t="s">
        <v>558</v>
      </c>
      <c r="AJ17" s="216"/>
      <c r="AK17" s="216"/>
      <c r="AL17" s="139"/>
      <c r="AM17" s="258" t="s">
        <v>559</v>
      </c>
      <c r="AN17" s="258"/>
      <c r="AO17" s="258"/>
      <c r="AP17" s="216"/>
      <c r="AQ17" s="216"/>
      <c r="AR17" s="216"/>
      <c r="AS17" s="216"/>
      <c r="AT17" s="216"/>
      <c r="AU17" s="216"/>
      <c r="AV17" s="216"/>
      <c r="AW17" s="216"/>
      <c r="AX17" s="216"/>
      <c r="AY17" s="216"/>
      <c r="AZ17" s="216"/>
      <c r="BA17" s="216"/>
      <c r="BB17" s="216"/>
      <c r="BC17" s="216"/>
      <c r="BD17" s="263"/>
      <c r="BE17" s="263"/>
      <c r="BF17" s="263"/>
      <c r="BG17" s="263"/>
      <c r="BH17" s="263"/>
      <c r="BI17" s="216"/>
      <c r="BJ17" s="216"/>
      <c r="BK17" s="263"/>
      <c r="BL17" s="263"/>
      <c r="BM17" s="264"/>
    </row>
    <row r="18" spans="1:65" s="30" customFormat="1" ht="38.25" x14ac:dyDescent="0.25">
      <c r="A18" s="260"/>
      <c r="B18" s="5" t="s">
        <v>6</v>
      </c>
      <c r="C18" s="5" t="s">
        <v>7</v>
      </c>
      <c r="D18" s="5" t="s">
        <v>0</v>
      </c>
      <c r="E18" s="5" t="s">
        <v>1</v>
      </c>
      <c r="F18" s="5" t="s">
        <v>2</v>
      </c>
      <c r="G18" s="5" t="s">
        <v>8</v>
      </c>
      <c r="H18" s="250"/>
      <c r="I18" s="4" t="s">
        <v>58</v>
      </c>
      <c r="J18" s="4" t="s">
        <v>59</v>
      </c>
      <c r="K18" s="137" t="s">
        <v>9</v>
      </c>
      <c r="L18" s="5" t="s">
        <v>3</v>
      </c>
      <c r="M18" s="5" t="s">
        <v>19</v>
      </c>
      <c r="N18" s="5" t="s">
        <v>10</v>
      </c>
      <c r="O18" s="139" t="s">
        <v>47</v>
      </c>
      <c r="P18" s="5" t="s">
        <v>14</v>
      </c>
      <c r="Q18" s="5" t="s">
        <v>13</v>
      </c>
      <c r="R18" s="5" t="s">
        <v>12</v>
      </c>
      <c r="S18" s="5" t="s">
        <v>4</v>
      </c>
      <c r="T18" s="5" t="s">
        <v>84</v>
      </c>
      <c r="U18" s="139" t="s">
        <v>53</v>
      </c>
      <c r="V18" s="139" t="s">
        <v>54</v>
      </c>
      <c r="W18" s="5" t="s">
        <v>5</v>
      </c>
      <c r="X18" s="5" t="s">
        <v>1</v>
      </c>
      <c r="Y18" s="5" t="s">
        <v>560</v>
      </c>
      <c r="Z18" s="5" t="s">
        <v>10</v>
      </c>
      <c r="AA18" s="5" t="s">
        <v>14</v>
      </c>
      <c r="AB18" s="5" t="s">
        <v>11</v>
      </c>
      <c r="AC18" s="5" t="s">
        <v>13</v>
      </c>
      <c r="AD18" s="5" t="s">
        <v>12</v>
      </c>
      <c r="AE18" s="5" t="s">
        <v>15</v>
      </c>
      <c r="AF18" s="5" t="s">
        <v>16</v>
      </c>
      <c r="AG18" s="139" t="s">
        <v>17</v>
      </c>
      <c r="AH18" s="139" t="s">
        <v>18</v>
      </c>
      <c r="AI18" s="5" t="s">
        <v>561</v>
      </c>
      <c r="AJ18" s="5" t="s">
        <v>562</v>
      </c>
      <c r="AK18" s="139" t="s">
        <v>563</v>
      </c>
      <c r="AL18" s="139" t="s">
        <v>21</v>
      </c>
      <c r="AM18" s="139" t="s">
        <v>564</v>
      </c>
      <c r="AN18" s="139" t="s">
        <v>565</v>
      </c>
      <c r="AO18" s="139" t="s">
        <v>566</v>
      </c>
      <c r="AP18" s="216"/>
      <c r="AQ18" s="5" t="s">
        <v>58</v>
      </c>
      <c r="AR18" s="5" t="s">
        <v>59</v>
      </c>
      <c r="AS18" s="216"/>
      <c r="AT18" s="216"/>
      <c r="AU18" s="216"/>
      <c r="AV18" s="216"/>
      <c r="AW18" s="216"/>
      <c r="AX18" s="216"/>
      <c r="AY18" s="216"/>
      <c r="AZ18" s="216"/>
      <c r="BA18" s="216"/>
      <c r="BB18" s="216"/>
      <c r="BC18" s="216"/>
      <c r="BD18" s="140" t="s">
        <v>58</v>
      </c>
      <c r="BE18" s="140" t="s">
        <v>59</v>
      </c>
      <c r="BF18" s="140" t="s">
        <v>60</v>
      </c>
      <c r="BG18" s="140" t="s">
        <v>62</v>
      </c>
      <c r="BH18" s="5" t="s">
        <v>63</v>
      </c>
      <c r="BI18" s="216"/>
      <c r="BJ18" s="216"/>
      <c r="BK18" s="140" t="s">
        <v>58</v>
      </c>
      <c r="BL18" s="140" t="s">
        <v>66</v>
      </c>
      <c r="BM18" s="151" t="s">
        <v>65</v>
      </c>
    </row>
    <row r="19" spans="1:65" s="30" customFormat="1" ht="13.5" thickBot="1" x14ac:dyDescent="0.3">
      <c r="A19" s="261"/>
      <c r="B19" s="152" t="s">
        <v>22</v>
      </c>
      <c r="C19" s="152" t="s">
        <v>23</v>
      </c>
      <c r="D19" s="154" t="s">
        <v>46</v>
      </c>
      <c r="E19" s="152" t="s">
        <v>24</v>
      </c>
      <c r="F19" s="152" t="s">
        <v>25</v>
      </c>
      <c r="G19" s="152" t="s">
        <v>26</v>
      </c>
      <c r="H19" s="153" t="s">
        <v>27</v>
      </c>
      <c r="I19" s="153" t="s">
        <v>28</v>
      </c>
      <c r="J19" s="153" t="s">
        <v>29</v>
      </c>
      <c r="K19" s="154" t="s">
        <v>30</v>
      </c>
      <c r="L19" s="152" t="s">
        <v>31</v>
      </c>
      <c r="M19" s="152" t="s">
        <v>32</v>
      </c>
      <c r="N19" s="152" t="s">
        <v>33</v>
      </c>
      <c r="O19" s="155" t="s">
        <v>34</v>
      </c>
      <c r="P19" s="152" t="s">
        <v>35</v>
      </c>
      <c r="Q19" s="152" t="s">
        <v>36</v>
      </c>
      <c r="R19" s="152" t="s">
        <v>37</v>
      </c>
      <c r="S19" s="152" t="s">
        <v>48</v>
      </c>
      <c r="T19" s="152" t="s">
        <v>38</v>
      </c>
      <c r="U19" s="155" t="s">
        <v>81</v>
      </c>
      <c r="V19" s="155" t="s">
        <v>39</v>
      </c>
      <c r="W19" s="152" t="s">
        <v>40</v>
      </c>
      <c r="X19" s="152" t="s">
        <v>41</v>
      </c>
      <c r="Y19" s="152" t="s">
        <v>42</v>
      </c>
      <c r="Z19" s="152" t="s">
        <v>43</v>
      </c>
      <c r="AA19" s="152" t="s">
        <v>44</v>
      </c>
      <c r="AB19" s="152" t="s">
        <v>55</v>
      </c>
      <c r="AC19" s="152" t="s">
        <v>45</v>
      </c>
      <c r="AD19" s="152" t="s">
        <v>82</v>
      </c>
      <c r="AE19" s="152" t="s">
        <v>83</v>
      </c>
      <c r="AF19" s="152" t="s">
        <v>56</v>
      </c>
      <c r="AG19" s="155" t="s">
        <v>85</v>
      </c>
      <c r="AH19" s="155" t="s">
        <v>86</v>
      </c>
      <c r="AI19" s="152" t="s">
        <v>68</v>
      </c>
      <c r="AJ19" s="152" t="s">
        <v>69</v>
      </c>
      <c r="AK19" s="155" t="s">
        <v>70</v>
      </c>
      <c r="AL19" s="155" t="s">
        <v>567</v>
      </c>
      <c r="AM19" s="155" t="s">
        <v>71</v>
      </c>
      <c r="AN19" s="155" t="s">
        <v>72</v>
      </c>
      <c r="AO19" s="155" t="s">
        <v>568</v>
      </c>
      <c r="AP19" s="152" t="s">
        <v>73</v>
      </c>
      <c r="AQ19" s="152" t="s">
        <v>74</v>
      </c>
      <c r="AR19" s="152" t="s">
        <v>75</v>
      </c>
      <c r="AS19" s="152" t="s">
        <v>76</v>
      </c>
      <c r="AT19" s="152" t="s">
        <v>80</v>
      </c>
      <c r="AU19" s="156" t="s">
        <v>92</v>
      </c>
      <c r="AV19" s="156" t="s">
        <v>93</v>
      </c>
      <c r="AW19" s="156" t="s">
        <v>94</v>
      </c>
      <c r="AX19" s="156" t="s">
        <v>101</v>
      </c>
      <c r="AY19" s="156" t="s">
        <v>95</v>
      </c>
      <c r="AZ19" s="156" t="s">
        <v>102</v>
      </c>
      <c r="BA19" s="156" t="s">
        <v>103</v>
      </c>
      <c r="BB19" s="156" t="s">
        <v>104</v>
      </c>
      <c r="BC19" s="156" t="s">
        <v>105</v>
      </c>
      <c r="BD19" s="156" t="s">
        <v>106</v>
      </c>
      <c r="BE19" s="156" t="s">
        <v>569</v>
      </c>
      <c r="BF19" s="156" t="s">
        <v>570</v>
      </c>
      <c r="BG19" s="156" t="s">
        <v>571</v>
      </c>
      <c r="BH19" s="156" t="s">
        <v>572</v>
      </c>
      <c r="BI19" s="156" t="s">
        <v>573</v>
      </c>
      <c r="BJ19" s="156" t="s">
        <v>574</v>
      </c>
      <c r="BK19" s="156" t="s">
        <v>575</v>
      </c>
      <c r="BL19" s="156" t="s">
        <v>576</v>
      </c>
      <c r="BM19" s="157" t="s">
        <v>577</v>
      </c>
    </row>
    <row r="20" spans="1:65" ht="102" x14ac:dyDescent="0.2">
      <c r="A20" s="271">
        <v>1</v>
      </c>
      <c r="B20" s="270" t="s">
        <v>641</v>
      </c>
      <c r="C20" s="255" t="s">
        <v>215</v>
      </c>
      <c r="D20" s="255" t="s">
        <v>131</v>
      </c>
      <c r="E20" s="255"/>
      <c r="F20" s="272" t="s">
        <v>603</v>
      </c>
      <c r="G20" s="241" t="s">
        <v>214</v>
      </c>
      <c r="H20" s="251"/>
      <c r="I20" s="251"/>
      <c r="J20" s="251"/>
      <c r="K20" s="269" t="s">
        <v>138</v>
      </c>
      <c r="L20" s="257" t="s">
        <v>139</v>
      </c>
      <c r="M20" s="255" t="s">
        <v>140</v>
      </c>
      <c r="N20" s="240">
        <v>41414</v>
      </c>
      <c r="O20" s="256">
        <v>132000</v>
      </c>
      <c r="P20" s="241" t="s">
        <v>402</v>
      </c>
      <c r="Q20" s="240">
        <v>41414</v>
      </c>
      <c r="R20" s="240">
        <v>41779</v>
      </c>
      <c r="S20" s="255" t="s">
        <v>127</v>
      </c>
      <c r="T20" s="255"/>
      <c r="U20" s="256"/>
      <c r="V20" s="256"/>
      <c r="W20" s="255" t="s">
        <v>129</v>
      </c>
      <c r="X20" s="142" t="s">
        <v>853</v>
      </c>
      <c r="Y20" s="143" t="s">
        <v>130</v>
      </c>
      <c r="Z20" s="144">
        <v>41778</v>
      </c>
      <c r="AA20" s="145">
        <v>11311</v>
      </c>
      <c r="AB20" s="142" t="s">
        <v>242</v>
      </c>
      <c r="AC20" s="146">
        <v>41779</v>
      </c>
      <c r="AD20" s="144">
        <v>42144</v>
      </c>
      <c r="AE20" s="147">
        <v>7.9837199999999999</v>
      </c>
      <c r="AF20" s="143"/>
      <c r="AG20" s="173">
        <v>142538.51999999999</v>
      </c>
      <c r="AH20" s="174"/>
      <c r="AI20" s="148"/>
      <c r="AJ20" s="148"/>
      <c r="AK20" s="174"/>
      <c r="AL20" s="256">
        <f>O20-AH20+AG20-AH21+AG21-AH22+AG22-AH23+AG23-AH24+AG24-AH25+AG25-AH26+AG26-AH27+AG27-AH28+AG28</f>
        <v>1028889.4199999999</v>
      </c>
      <c r="AM20" s="256">
        <f>219898.75+147590.4+12299.2+12299.2+12299.2+12299.2+12299.2+12299.2+12299.2+12299.2+12299.2+12299.2+12299.2+12299.2+12299.2+12299.2+12299.2+12299.2+12299.2+12299.2+12299.2+12299.2+12299.2+12299.2+12299.2+12299.2+12299.2+12299.2+12299.2+12299.2+12299.2+12299.2+12299.2+12299.2+12299.2+12299.2+12299.2+12299.2</f>
        <v>810260.34999999905</v>
      </c>
      <c r="AN20" s="256">
        <v>147590.39999999999</v>
      </c>
      <c r="AO20" s="256">
        <f>AM20+AN20</f>
        <v>957850.74999999907</v>
      </c>
      <c r="AP20" s="253"/>
      <c r="AQ20" s="149"/>
      <c r="AR20" s="149"/>
      <c r="AS20" s="251"/>
      <c r="AT20" s="251"/>
      <c r="AU20" s="251"/>
      <c r="AV20" s="254" t="s">
        <v>120</v>
      </c>
      <c r="AW20" s="255" t="s">
        <v>218</v>
      </c>
      <c r="AX20" s="241" t="s">
        <v>435</v>
      </c>
      <c r="AY20" s="240">
        <v>41403</v>
      </c>
      <c r="AZ20" s="241" t="s">
        <v>437</v>
      </c>
      <c r="BA20" s="240">
        <v>41411</v>
      </c>
      <c r="BB20" s="255"/>
      <c r="BC20" s="255"/>
      <c r="BD20" s="255"/>
      <c r="BE20" s="255"/>
      <c r="BF20" s="255"/>
      <c r="BG20" s="255"/>
      <c r="BH20" s="255"/>
      <c r="BI20" s="255"/>
      <c r="BJ20" s="255"/>
      <c r="BK20" s="255"/>
      <c r="BL20" s="255"/>
      <c r="BM20" s="255"/>
    </row>
    <row r="21" spans="1:65" ht="102" x14ac:dyDescent="0.2">
      <c r="A21" s="218"/>
      <c r="B21" s="224"/>
      <c r="C21" s="212"/>
      <c r="D21" s="212"/>
      <c r="E21" s="212"/>
      <c r="F21" s="273"/>
      <c r="G21" s="217"/>
      <c r="H21" s="211"/>
      <c r="I21" s="211"/>
      <c r="J21" s="211"/>
      <c r="K21" s="221"/>
      <c r="L21" s="219"/>
      <c r="M21" s="212"/>
      <c r="N21" s="210"/>
      <c r="O21" s="215"/>
      <c r="P21" s="217"/>
      <c r="Q21" s="210"/>
      <c r="R21" s="210"/>
      <c r="S21" s="212"/>
      <c r="T21" s="212"/>
      <c r="U21" s="215"/>
      <c r="V21" s="215"/>
      <c r="W21" s="212"/>
      <c r="X21" s="9" t="s">
        <v>853</v>
      </c>
      <c r="Y21" s="2" t="s">
        <v>132</v>
      </c>
      <c r="Z21" s="31">
        <v>42143</v>
      </c>
      <c r="AA21" s="32">
        <v>11559</v>
      </c>
      <c r="AB21" s="9" t="s">
        <v>289</v>
      </c>
      <c r="AC21" s="33">
        <v>42144</v>
      </c>
      <c r="AD21" s="31">
        <v>42510</v>
      </c>
      <c r="AE21" s="34">
        <v>3.5442</v>
      </c>
      <c r="AF21" s="2"/>
      <c r="AG21" s="175">
        <v>147590.39999999999</v>
      </c>
      <c r="AH21" s="35"/>
      <c r="AI21" s="3"/>
      <c r="AJ21" s="3"/>
      <c r="AK21" s="35"/>
      <c r="AL21" s="215"/>
      <c r="AM21" s="215"/>
      <c r="AN21" s="215"/>
      <c r="AO21" s="215"/>
      <c r="AP21" s="234"/>
      <c r="AQ21" s="7"/>
      <c r="AR21" s="7"/>
      <c r="AS21" s="211"/>
      <c r="AT21" s="211"/>
      <c r="AU21" s="211"/>
      <c r="AV21" s="252"/>
      <c r="AW21" s="212"/>
      <c r="AX21" s="217"/>
      <c r="AY21" s="210"/>
      <c r="AZ21" s="217"/>
      <c r="BA21" s="210"/>
      <c r="BB21" s="212"/>
      <c r="BC21" s="212"/>
      <c r="BD21" s="212"/>
      <c r="BE21" s="212"/>
      <c r="BF21" s="212"/>
      <c r="BG21" s="212"/>
      <c r="BH21" s="212"/>
      <c r="BI21" s="212"/>
      <c r="BJ21" s="212"/>
      <c r="BK21" s="212"/>
      <c r="BL21" s="212"/>
      <c r="BM21" s="212"/>
    </row>
    <row r="22" spans="1:65" ht="89.25" x14ac:dyDescent="0.2">
      <c r="A22" s="218"/>
      <c r="B22" s="224"/>
      <c r="C22" s="212"/>
      <c r="D22" s="212"/>
      <c r="E22" s="212"/>
      <c r="F22" s="273"/>
      <c r="G22" s="217"/>
      <c r="H22" s="211"/>
      <c r="I22" s="211"/>
      <c r="J22" s="211"/>
      <c r="K22" s="221"/>
      <c r="L22" s="219"/>
      <c r="M22" s="212"/>
      <c r="N22" s="210"/>
      <c r="O22" s="215"/>
      <c r="P22" s="217"/>
      <c r="Q22" s="210"/>
      <c r="R22" s="210"/>
      <c r="S22" s="212"/>
      <c r="T22" s="212"/>
      <c r="U22" s="215"/>
      <c r="V22" s="215"/>
      <c r="W22" s="212"/>
      <c r="X22" s="9" t="s">
        <v>853</v>
      </c>
      <c r="Y22" s="2" t="s">
        <v>142</v>
      </c>
      <c r="Z22" s="31">
        <v>42506</v>
      </c>
      <c r="AA22" s="32">
        <v>11807</v>
      </c>
      <c r="AB22" s="9" t="s">
        <v>462</v>
      </c>
      <c r="AC22" s="33">
        <v>42510</v>
      </c>
      <c r="AD22" s="31">
        <v>42875</v>
      </c>
      <c r="AE22" s="34"/>
      <c r="AF22" s="2"/>
      <c r="AG22" s="175">
        <v>147590.39999999999</v>
      </c>
      <c r="AH22" s="35"/>
      <c r="AI22" s="3"/>
      <c r="AJ22" s="3"/>
      <c r="AK22" s="35"/>
      <c r="AL22" s="215"/>
      <c r="AM22" s="215"/>
      <c r="AN22" s="215"/>
      <c r="AO22" s="215"/>
      <c r="AP22" s="234"/>
      <c r="AQ22" s="7"/>
      <c r="AR22" s="7"/>
      <c r="AS22" s="211"/>
      <c r="AT22" s="211"/>
      <c r="AU22" s="211"/>
      <c r="AV22" s="252"/>
      <c r="AW22" s="212"/>
      <c r="AX22" s="217"/>
      <c r="AY22" s="210"/>
      <c r="AZ22" s="217"/>
      <c r="BA22" s="210"/>
      <c r="BB22" s="212"/>
      <c r="BC22" s="212"/>
      <c r="BD22" s="212"/>
      <c r="BE22" s="212"/>
      <c r="BF22" s="212"/>
      <c r="BG22" s="212"/>
      <c r="BH22" s="212"/>
      <c r="BI22" s="212"/>
      <c r="BJ22" s="212"/>
      <c r="BK22" s="212"/>
      <c r="BL22" s="212"/>
      <c r="BM22" s="212"/>
    </row>
    <row r="23" spans="1:65" ht="76.5" x14ac:dyDescent="0.2">
      <c r="A23" s="218"/>
      <c r="B23" s="224"/>
      <c r="C23" s="212"/>
      <c r="D23" s="212"/>
      <c r="E23" s="212"/>
      <c r="F23" s="273"/>
      <c r="G23" s="217"/>
      <c r="H23" s="211"/>
      <c r="I23" s="211"/>
      <c r="J23" s="211"/>
      <c r="K23" s="221"/>
      <c r="L23" s="219"/>
      <c r="M23" s="212"/>
      <c r="N23" s="210"/>
      <c r="O23" s="215"/>
      <c r="P23" s="217"/>
      <c r="Q23" s="210"/>
      <c r="R23" s="210"/>
      <c r="S23" s="212"/>
      <c r="T23" s="212"/>
      <c r="U23" s="215"/>
      <c r="V23" s="215"/>
      <c r="W23" s="212"/>
      <c r="X23" s="9" t="s">
        <v>853</v>
      </c>
      <c r="Y23" s="2" t="s">
        <v>143</v>
      </c>
      <c r="Z23" s="31">
        <v>42871</v>
      </c>
      <c r="AA23" s="32">
        <v>12057</v>
      </c>
      <c r="AB23" s="9" t="s">
        <v>642</v>
      </c>
      <c r="AC23" s="31">
        <v>42875</v>
      </c>
      <c r="AD23" s="31">
        <v>43240</v>
      </c>
      <c r="AE23" s="34"/>
      <c r="AF23" s="2"/>
      <c r="AG23" s="175">
        <v>147590.39999999999</v>
      </c>
      <c r="AH23" s="35"/>
      <c r="AI23" s="3"/>
      <c r="AJ23" s="3"/>
      <c r="AK23" s="35"/>
      <c r="AL23" s="215"/>
      <c r="AM23" s="215"/>
      <c r="AN23" s="215"/>
      <c r="AO23" s="215"/>
      <c r="AP23" s="234"/>
      <c r="AQ23" s="7"/>
      <c r="AR23" s="7"/>
      <c r="AS23" s="7"/>
      <c r="AT23" s="7"/>
      <c r="AU23" s="7"/>
      <c r="AV23" s="252"/>
      <c r="AW23" s="212"/>
      <c r="AX23" s="217"/>
      <c r="AY23" s="210"/>
      <c r="AZ23" s="217"/>
      <c r="BA23" s="210"/>
      <c r="BB23" s="2"/>
      <c r="BC23" s="2"/>
      <c r="BD23" s="2"/>
      <c r="BE23" s="2"/>
      <c r="BF23" s="2"/>
      <c r="BG23" s="2"/>
      <c r="BH23" s="2"/>
      <c r="BI23" s="2"/>
      <c r="BJ23" s="2"/>
      <c r="BK23" s="2"/>
      <c r="BL23" s="2"/>
      <c r="BM23" s="2"/>
    </row>
    <row r="24" spans="1:65" ht="76.5" x14ac:dyDescent="0.2">
      <c r="A24" s="218"/>
      <c r="B24" s="224"/>
      <c r="C24" s="212"/>
      <c r="D24" s="212"/>
      <c r="E24" s="212"/>
      <c r="F24" s="273"/>
      <c r="G24" s="217"/>
      <c r="H24" s="211"/>
      <c r="I24" s="211"/>
      <c r="J24" s="211"/>
      <c r="K24" s="221"/>
      <c r="L24" s="219"/>
      <c r="M24" s="212"/>
      <c r="N24" s="210"/>
      <c r="O24" s="215"/>
      <c r="P24" s="217"/>
      <c r="Q24" s="210"/>
      <c r="R24" s="210"/>
      <c r="S24" s="212"/>
      <c r="T24" s="212"/>
      <c r="U24" s="215"/>
      <c r="V24" s="215"/>
      <c r="W24" s="212"/>
      <c r="X24" s="9" t="s">
        <v>853</v>
      </c>
      <c r="Y24" s="2" t="s">
        <v>144</v>
      </c>
      <c r="Z24" s="31">
        <v>43237</v>
      </c>
      <c r="AA24" s="32">
        <v>12306</v>
      </c>
      <c r="AB24" s="9" t="s">
        <v>847</v>
      </c>
      <c r="AC24" s="31">
        <v>43240</v>
      </c>
      <c r="AD24" s="31">
        <v>43424</v>
      </c>
      <c r="AE24" s="34"/>
      <c r="AF24" s="2"/>
      <c r="AG24" s="175">
        <v>73795.199999999997</v>
      </c>
      <c r="AH24" s="35"/>
      <c r="AI24" s="3"/>
      <c r="AJ24" s="3"/>
      <c r="AK24" s="35"/>
      <c r="AL24" s="215"/>
      <c r="AM24" s="215"/>
      <c r="AN24" s="215"/>
      <c r="AO24" s="215"/>
      <c r="AP24" s="234"/>
      <c r="AQ24" s="7"/>
      <c r="AR24" s="7"/>
      <c r="AS24" s="7"/>
      <c r="AT24" s="7"/>
      <c r="AU24" s="7"/>
      <c r="AV24" s="252"/>
      <c r="AW24" s="212"/>
      <c r="AX24" s="217"/>
      <c r="AY24" s="210"/>
      <c r="AZ24" s="217"/>
      <c r="BA24" s="210"/>
      <c r="BB24" s="2"/>
      <c r="BC24" s="2"/>
      <c r="BD24" s="2"/>
      <c r="BE24" s="2"/>
      <c r="BF24" s="2"/>
      <c r="BG24" s="2"/>
      <c r="BH24" s="2"/>
      <c r="BI24" s="2"/>
      <c r="BJ24" s="2"/>
      <c r="BK24" s="2"/>
      <c r="BL24" s="2"/>
      <c r="BM24" s="2"/>
    </row>
    <row r="25" spans="1:65" ht="76.5" x14ac:dyDescent="0.2">
      <c r="A25" s="218"/>
      <c r="B25" s="224"/>
      <c r="C25" s="212"/>
      <c r="D25" s="212"/>
      <c r="E25" s="212"/>
      <c r="F25" s="273"/>
      <c r="G25" s="217"/>
      <c r="H25" s="211"/>
      <c r="I25" s="211"/>
      <c r="J25" s="211"/>
      <c r="K25" s="221"/>
      <c r="L25" s="219"/>
      <c r="M25" s="212"/>
      <c r="N25" s="210"/>
      <c r="O25" s="215"/>
      <c r="P25" s="217"/>
      <c r="Q25" s="210"/>
      <c r="R25" s="210"/>
      <c r="S25" s="212"/>
      <c r="T25" s="212"/>
      <c r="U25" s="215"/>
      <c r="V25" s="215"/>
      <c r="W25" s="212"/>
      <c r="X25" s="9" t="s">
        <v>853</v>
      </c>
      <c r="Y25" s="2" t="s">
        <v>116</v>
      </c>
      <c r="Z25" s="31">
        <v>43411</v>
      </c>
      <c r="AA25" s="32">
        <v>12430</v>
      </c>
      <c r="AB25" s="9" t="s">
        <v>977</v>
      </c>
      <c r="AC25" s="31">
        <v>43424</v>
      </c>
      <c r="AD25" s="31">
        <v>43465</v>
      </c>
      <c r="AE25" s="34"/>
      <c r="AF25" s="2"/>
      <c r="AG25" s="175">
        <v>16398.900000000001</v>
      </c>
      <c r="AH25" s="35"/>
      <c r="AI25" s="3"/>
      <c r="AJ25" s="3"/>
      <c r="AK25" s="35"/>
      <c r="AL25" s="215"/>
      <c r="AM25" s="215"/>
      <c r="AN25" s="215"/>
      <c r="AO25" s="215"/>
      <c r="AP25" s="234"/>
      <c r="AQ25" s="7"/>
      <c r="AR25" s="7"/>
      <c r="AS25" s="7"/>
      <c r="AT25" s="7"/>
      <c r="AU25" s="7"/>
      <c r="AV25" s="252"/>
      <c r="AW25" s="212"/>
      <c r="AX25" s="217"/>
      <c r="AY25" s="210"/>
      <c r="AZ25" s="217"/>
      <c r="BA25" s="210"/>
      <c r="BB25" s="2"/>
      <c r="BC25" s="2"/>
      <c r="BD25" s="2"/>
      <c r="BE25" s="2"/>
      <c r="BF25" s="2"/>
      <c r="BG25" s="2"/>
      <c r="BH25" s="2"/>
      <c r="BI25" s="2"/>
      <c r="BJ25" s="2"/>
      <c r="BK25" s="2"/>
      <c r="BL25" s="2"/>
      <c r="BM25" s="2"/>
    </row>
    <row r="26" spans="1:65" ht="76.5" x14ac:dyDescent="0.2">
      <c r="A26" s="218"/>
      <c r="B26" s="224"/>
      <c r="C26" s="212"/>
      <c r="D26" s="212"/>
      <c r="E26" s="212"/>
      <c r="F26" s="273"/>
      <c r="G26" s="217"/>
      <c r="H26" s="211"/>
      <c r="I26" s="211"/>
      <c r="J26" s="211"/>
      <c r="K26" s="221"/>
      <c r="L26" s="219"/>
      <c r="M26" s="212"/>
      <c r="N26" s="210"/>
      <c r="O26" s="215"/>
      <c r="P26" s="217"/>
      <c r="Q26" s="210"/>
      <c r="R26" s="210"/>
      <c r="S26" s="212"/>
      <c r="T26" s="212"/>
      <c r="U26" s="215"/>
      <c r="V26" s="215"/>
      <c r="W26" s="212"/>
      <c r="X26" s="9" t="s">
        <v>853</v>
      </c>
      <c r="Y26" s="2" t="s">
        <v>119</v>
      </c>
      <c r="Z26" s="31">
        <v>43445</v>
      </c>
      <c r="AA26" s="32">
        <v>12472</v>
      </c>
      <c r="AB26" s="9" t="s">
        <v>1058</v>
      </c>
      <c r="AC26" s="31">
        <v>43465</v>
      </c>
      <c r="AD26" s="31">
        <v>43646</v>
      </c>
      <c r="AE26" s="34"/>
      <c r="AF26" s="2"/>
      <c r="AG26" s="175">
        <v>73795.199999999997</v>
      </c>
      <c r="AH26" s="35"/>
      <c r="AI26" s="3"/>
      <c r="AJ26" s="3"/>
      <c r="AK26" s="35"/>
      <c r="AL26" s="215"/>
      <c r="AM26" s="215"/>
      <c r="AN26" s="215"/>
      <c r="AO26" s="215"/>
      <c r="AP26" s="234"/>
      <c r="AQ26" s="7"/>
      <c r="AR26" s="7"/>
      <c r="AS26" s="7"/>
      <c r="AT26" s="7"/>
      <c r="AU26" s="7"/>
      <c r="AV26" s="252"/>
      <c r="AW26" s="212"/>
      <c r="AX26" s="217"/>
      <c r="AY26" s="210"/>
      <c r="AZ26" s="217"/>
      <c r="BA26" s="210"/>
      <c r="BB26" s="2"/>
      <c r="BC26" s="2"/>
      <c r="BD26" s="2"/>
      <c r="BE26" s="2"/>
      <c r="BF26" s="2"/>
      <c r="BG26" s="2"/>
      <c r="BH26" s="2"/>
      <c r="BI26" s="2"/>
      <c r="BJ26" s="2"/>
      <c r="BK26" s="2"/>
      <c r="BL26" s="2"/>
      <c r="BM26" s="2"/>
    </row>
    <row r="27" spans="1:65" ht="76.5" x14ac:dyDescent="0.2">
      <c r="A27" s="218"/>
      <c r="B27" s="224"/>
      <c r="C27" s="212"/>
      <c r="D27" s="212"/>
      <c r="E27" s="212"/>
      <c r="F27" s="273"/>
      <c r="G27" s="217"/>
      <c r="H27" s="211"/>
      <c r="I27" s="211"/>
      <c r="J27" s="211"/>
      <c r="K27" s="221"/>
      <c r="L27" s="219"/>
      <c r="M27" s="212"/>
      <c r="N27" s="210"/>
      <c r="O27" s="215"/>
      <c r="P27" s="217"/>
      <c r="Q27" s="210"/>
      <c r="R27" s="210"/>
      <c r="S27" s="212"/>
      <c r="T27" s="212"/>
      <c r="U27" s="215"/>
      <c r="V27" s="215"/>
      <c r="W27" s="212"/>
      <c r="X27" s="9" t="s">
        <v>853</v>
      </c>
      <c r="Y27" s="2" t="s">
        <v>117</v>
      </c>
      <c r="Z27" s="31">
        <v>43640</v>
      </c>
      <c r="AA27" s="32">
        <v>12584</v>
      </c>
      <c r="AB27" s="9" t="s">
        <v>1058</v>
      </c>
      <c r="AC27" s="31">
        <v>43646</v>
      </c>
      <c r="AD27" s="31">
        <v>43830</v>
      </c>
      <c r="AE27" s="34"/>
      <c r="AF27" s="2"/>
      <c r="AG27" s="175">
        <v>73795.199999999997</v>
      </c>
      <c r="AH27" s="35"/>
      <c r="AI27" s="3"/>
      <c r="AJ27" s="3"/>
      <c r="AK27" s="35"/>
      <c r="AL27" s="215"/>
      <c r="AM27" s="215"/>
      <c r="AN27" s="215"/>
      <c r="AO27" s="215"/>
      <c r="AP27" s="3"/>
      <c r="AQ27" s="7"/>
      <c r="AR27" s="7"/>
      <c r="AS27" s="7"/>
      <c r="AT27" s="7"/>
      <c r="AU27" s="7"/>
      <c r="AV27" s="252"/>
      <c r="AW27" s="212"/>
      <c r="AX27" s="217"/>
      <c r="AY27" s="210"/>
      <c r="AZ27" s="217"/>
      <c r="BA27" s="210"/>
      <c r="BB27" s="2"/>
      <c r="BC27" s="2"/>
      <c r="BD27" s="2"/>
      <c r="BE27" s="2"/>
      <c r="BF27" s="2"/>
      <c r="BG27" s="2"/>
      <c r="BH27" s="2"/>
      <c r="BI27" s="2"/>
      <c r="BJ27" s="2"/>
      <c r="BK27" s="2"/>
      <c r="BL27" s="2"/>
      <c r="BM27" s="2"/>
    </row>
    <row r="28" spans="1:65" ht="76.5" x14ac:dyDescent="0.2">
      <c r="A28" s="218"/>
      <c r="B28" s="224"/>
      <c r="C28" s="212"/>
      <c r="D28" s="212"/>
      <c r="E28" s="212"/>
      <c r="F28" s="273"/>
      <c r="G28" s="217"/>
      <c r="H28" s="211"/>
      <c r="I28" s="211"/>
      <c r="J28" s="211"/>
      <c r="K28" s="221"/>
      <c r="L28" s="219"/>
      <c r="M28" s="212"/>
      <c r="N28" s="210"/>
      <c r="O28" s="215"/>
      <c r="P28" s="217"/>
      <c r="Q28" s="210"/>
      <c r="R28" s="210"/>
      <c r="S28" s="212"/>
      <c r="T28" s="212"/>
      <c r="U28" s="215"/>
      <c r="V28" s="215"/>
      <c r="W28" s="212"/>
      <c r="X28" s="9" t="s">
        <v>853</v>
      </c>
      <c r="Y28" s="2" t="s">
        <v>217</v>
      </c>
      <c r="Z28" s="31">
        <v>43819</v>
      </c>
      <c r="AA28" s="32">
        <v>12715</v>
      </c>
      <c r="AB28" s="9" t="s">
        <v>1058</v>
      </c>
      <c r="AC28" s="31">
        <v>43830</v>
      </c>
      <c r="AD28" s="31">
        <v>44012</v>
      </c>
      <c r="AE28" s="34"/>
      <c r="AF28" s="2"/>
      <c r="AG28" s="175">
        <v>73795.199999999997</v>
      </c>
      <c r="AH28" s="35"/>
      <c r="AI28" s="3"/>
      <c r="AJ28" s="3"/>
      <c r="AK28" s="35"/>
      <c r="AL28" s="215"/>
      <c r="AM28" s="215"/>
      <c r="AN28" s="215"/>
      <c r="AO28" s="215"/>
      <c r="AP28" s="3"/>
      <c r="AQ28" s="7"/>
      <c r="AR28" s="7"/>
      <c r="AS28" s="7"/>
      <c r="AT28" s="7"/>
      <c r="AU28" s="7"/>
      <c r="AV28" s="37"/>
      <c r="AW28" s="2"/>
      <c r="AX28" s="32"/>
      <c r="AY28" s="31"/>
      <c r="AZ28" s="32"/>
      <c r="BA28" s="31"/>
      <c r="BB28" s="2"/>
      <c r="BC28" s="2"/>
      <c r="BD28" s="2"/>
      <c r="BE28" s="2"/>
      <c r="BF28" s="2"/>
      <c r="BG28" s="2"/>
      <c r="BH28" s="2"/>
      <c r="BI28" s="2"/>
      <c r="BJ28" s="2"/>
      <c r="BK28" s="2"/>
      <c r="BL28" s="2"/>
      <c r="BM28" s="2"/>
    </row>
    <row r="29" spans="1:65" ht="38.25" x14ac:dyDescent="0.2">
      <c r="A29" s="218">
        <v>2</v>
      </c>
      <c r="B29" s="224" t="s">
        <v>147</v>
      </c>
      <c r="C29" s="212" t="s">
        <v>136</v>
      </c>
      <c r="D29" s="212" t="s">
        <v>131</v>
      </c>
      <c r="E29" s="212" t="s">
        <v>123</v>
      </c>
      <c r="F29" s="273" t="s">
        <v>604</v>
      </c>
      <c r="G29" s="217" t="s">
        <v>214</v>
      </c>
      <c r="H29" s="211"/>
      <c r="I29" s="211"/>
      <c r="J29" s="211"/>
      <c r="K29" s="221" t="s">
        <v>148</v>
      </c>
      <c r="L29" s="219" t="s">
        <v>149</v>
      </c>
      <c r="M29" s="212" t="s">
        <v>150</v>
      </c>
      <c r="N29" s="210">
        <v>41519</v>
      </c>
      <c r="O29" s="215">
        <v>18000</v>
      </c>
      <c r="P29" s="217" t="s">
        <v>403</v>
      </c>
      <c r="Q29" s="210">
        <v>41519</v>
      </c>
      <c r="R29" s="210">
        <v>41884</v>
      </c>
      <c r="S29" s="212" t="s">
        <v>128</v>
      </c>
      <c r="T29" s="212"/>
      <c r="U29" s="215"/>
      <c r="V29" s="215"/>
      <c r="W29" s="212" t="s">
        <v>115</v>
      </c>
      <c r="X29" s="9" t="s">
        <v>853</v>
      </c>
      <c r="Y29" s="2" t="s">
        <v>130</v>
      </c>
      <c r="Z29" s="31">
        <v>41883</v>
      </c>
      <c r="AA29" s="32">
        <v>11390</v>
      </c>
      <c r="AB29" s="9" t="s">
        <v>225</v>
      </c>
      <c r="AC29" s="31">
        <v>41883</v>
      </c>
      <c r="AD29" s="31">
        <v>42248</v>
      </c>
      <c r="AE29" s="34">
        <v>4.8846600000000002</v>
      </c>
      <c r="AF29" s="2"/>
      <c r="AG29" s="176">
        <v>18879.240000000002</v>
      </c>
      <c r="AH29" s="35"/>
      <c r="AI29" s="3"/>
      <c r="AJ29" s="3"/>
      <c r="AK29" s="35"/>
      <c r="AL29" s="215">
        <f>O29-AH29+AG29-AH30+AG30-AH31+AG31-AH32+AG32-AH33+AG33-AH34+AG34-AH35+AG35-AH36+AG36</f>
        <v>135021.62000000002</v>
      </c>
      <c r="AM29" s="215">
        <f>23342.36+20305.32+1692.11+1692.11+1692.11+1692.11+1692.11+1692.11+1692.11+1692.11+1692.11+1692.11+1692.11+1692.11+1692.11+1692.11+1692.11+1692.11+1692.11+1692.11+1692.11+1692.11+1692.11+1692.11+1692.11+1692.11+1692.11+1692.11+1692.11+1692.11+1692.11+1692.11+1692.11+1692.11+1692.11+1692.11+1692.11+1692.11</f>
        <v>104563.64000000001</v>
      </c>
      <c r="AN29" s="215">
        <v>20305.32</v>
      </c>
      <c r="AO29" s="215">
        <f>AM29+AN29</f>
        <v>124868.96000000002</v>
      </c>
      <c r="AP29" s="234"/>
      <c r="AQ29" s="7"/>
      <c r="AR29" s="7"/>
      <c r="AS29" s="211"/>
      <c r="AT29" s="252"/>
      <c r="AU29" s="252"/>
      <c r="AV29" s="252" t="s">
        <v>120</v>
      </c>
      <c r="AW29" s="212" t="s">
        <v>218</v>
      </c>
      <c r="AX29" s="217" t="s">
        <v>436</v>
      </c>
      <c r="AY29" s="210">
        <v>41515</v>
      </c>
      <c r="AZ29" s="217" t="s">
        <v>438</v>
      </c>
      <c r="BA29" s="210">
        <v>41520</v>
      </c>
      <c r="BB29" s="212"/>
      <c r="BC29" s="212"/>
      <c r="BD29" s="212"/>
      <c r="BE29" s="212"/>
      <c r="BF29" s="212"/>
      <c r="BG29" s="212"/>
      <c r="BH29" s="212"/>
      <c r="BI29" s="212"/>
      <c r="BJ29" s="212"/>
      <c r="BK29" s="212"/>
      <c r="BL29" s="212"/>
      <c r="BM29" s="212"/>
    </row>
    <row r="30" spans="1:65" ht="63.75" x14ac:dyDescent="0.2">
      <c r="A30" s="218"/>
      <c r="B30" s="224"/>
      <c r="C30" s="212"/>
      <c r="D30" s="212"/>
      <c r="E30" s="212"/>
      <c r="F30" s="273"/>
      <c r="G30" s="217"/>
      <c r="H30" s="211"/>
      <c r="I30" s="211"/>
      <c r="J30" s="211"/>
      <c r="K30" s="221"/>
      <c r="L30" s="219"/>
      <c r="M30" s="212"/>
      <c r="N30" s="210"/>
      <c r="O30" s="215"/>
      <c r="P30" s="217"/>
      <c r="Q30" s="210"/>
      <c r="R30" s="210"/>
      <c r="S30" s="212"/>
      <c r="T30" s="212"/>
      <c r="U30" s="215"/>
      <c r="V30" s="215"/>
      <c r="W30" s="212"/>
      <c r="X30" s="9" t="s">
        <v>853</v>
      </c>
      <c r="Y30" s="2" t="s">
        <v>132</v>
      </c>
      <c r="Z30" s="31">
        <v>42248</v>
      </c>
      <c r="AA30" s="32">
        <v>11634</v>
      </c>
      <c r="AB30" s="9" t="s">
        <v>326</v>
      </c>
      <c r="AC30" s="31">
        <v>42248</v>
      </c>
      <c r="AD30" s="31">
        <v>42614</v>
      </c>
      <c r="AE30" s="34">
        <v>7.5537999999999998</v>
      </c>
      <c r="AF30" s="2"/>
      <c r="AG30" s="176">
        <v>20305.32</v>
      </c>
      <c r="AH30" s="35"/>
      <c r="AI30" s="3"/>
      <c r="AJ30" s="3"/>
      <c r="AK30" s="35"/>
      <c r="AL30" s="215"/>
      <c r="AM30" s="215"/>
      <c r="AN30" s="215"/>
      <c r="AO30" s="215"/>
      <c r="AP30" s="211"/>
      <c r="AQ30" s="7"/>
      <c r="AR30" s="7"/>
      <c r="AS30" s="211"/>
      <c r="AT30" s="252"/>
      <c r="AU30" s="252"/>
      <c r="AV30" s="252"/>
      <c r="AW30" s="212"/>
      <c r="AX30" s="217"/>
      <c r="AY30" s="210"/>
      <c r="AZ30" s="217"/>
      <c r="BA30" s="210"/>
      <c r="BB30" s="212"/>
      <c r="BC30" s="212"/>
      <c r="BD30" s="212"/>
      <c r="BE30" s="212"/>
      <c r="BF30" s="212"/>
      <c r="BG30" s="212"/>
      <c r="BH30" s="212"/>
      <c r="BI30" s="212"/>
      <c r="BJ30" s="212"/>
      <c r="BK30" s="212"/>
      <c r="BL30" s="212"/>
      <c r="BM30" s="212"/>
    </row>
    <row r="31" spans="1:65" ht="76.5" x14ac:dyDescent="0.2">
      <c r="A31" s="218"/>
      <c r="B31" s="224"/>
      <c r="C31" s="212"/>
      <c r="D31" s="212"/>
      <c r="E31" s="212"/>
      <c r="F31" s="273"/>
      <c r="G31" s="217"/>
      <c r="H31" s="211"/>
      <c r="I31" s="211"/>
      <c r="J31" s="211"/>
      <c r="K31" s="221"/>
      <c r="L31" s="219"/>
      <c r="M31" s="212"/>
      <c r="N31" s="210"/>
      <c r="O31" s="215"/>
      <c r="P31" s="217"/>
      <c r="Q31" s="210"/>
      <c r="R31" s="210"/>
      <c r="S31" s="212"/>
      <c r="T31" s="212"/>
      <c r="U31" s="215"/>
      <c r="V31" s="215"/>
      <c r="W31" s="212"/>
      <c r="X31" s="9" t="s">
        <v>853</v>
      </c>
      <c r="Y31" s="2" t="s">
        <v>142</v>
      </c>
      <c r="Z31" s="31">
        <v>42614</v>
      </c>
      <c r="AA31" s="32">
        <v>11889</v>
      </c>
      <c r="AB31" s="9" t="s">
        <v>500</v>
      </c>
      <c r="AC31" s="31">
        <v>42614</v>
      </c>
      <c r="AD31" s="31" t="s">
        <v>499</v>
      </c>
      <c r="AE31" s="34"/>
      <c r="AF31" s="2"/>
      <c r="AG31" s="176">
        <v>20305.32</v>
      </c>
      <c r="AH31" s="35"/>
      <c r="AI31" s="3"/>
      <c r="AJ31" s="3"/>
      <c r="AK31" s="35"/>
      <c r="AL31" s="215"/>
      <c r="AM31" s="215"/>
      <c r="AN31" s="215"/>
      <c r="AO31" s="215"/>
      <c r="AP31" s="211"/>
      <c r="AQ31" s="7"/>
      <c r="AR31" s="7"/>
      <c r="AS31" s="211"/>
      <c r="AT31" s="252"/>
      <c r="AU31" s="252"/>
      <c r="AV31" s="252"/>
      <c r="AW31" s="212"/>
      <c r="AX31" s="217"/>
      <c r="AY31" s="210"/>
      <c r="AZ31" s="217"/>
      <c r="BA31" s="210"/>
      <c r="BB31" s="212"/>
      <c r="BC31" s="212"/>
      <c r="BD31" s="212"/>
      <c r="BE31" s="212"/>
      <c r="BF31" s="212"/>
      <c r="BG31" s="212"/>
      <c r="BH31" s="212"/>
      <c r="BI31" s="212"/>
      <c r="BJ31" s="212"/>
      <c r="BK31" s="212"/>
      <c r="BL31" s="212"/>
      <c r="BM31" s="212"/>
    </row>
    <row r="32" spans="1:65" ht="76.5" x14ac:dyDescent="0.2">
      <c r="A32" s="218"/>
      <c r="B32" s="224"/>
      <c r="C32" s="212"/>
      <c r="D32" s="212"/>
      <c r="E32" s="212"/>
      <c r="F32" s="273"/>
      <c r="G32" s="217"/>
      <c r="H32" s="211"/>
      <c r="I32" s="211"/>
      <c r="J32" s="211"/>
      <c r="K32" s="221"/>
      <c r="L32" s="219"/>
      <c r="M32" s="212"/>
      <c r="N32" s="210"/>
      <c r="O32" s="215"/>
      <c r="P32" s="217"/>
      <c r="Q32" s="210"/>
      <c r="R32" s="210"/>
      <c r="S32" s="212"/>
      <c r="T32" s="212"/>
      <c r="U32" s="215"/>
      <c r="V32" s="215"/>
      <c r="W32" s="212"/>
      <c r="X32" s="9" t="s">
        <v>853</v>
      </c>
      <c r="Y32" s="2" t="s">
        <v>143</v>
      </c>
      <c r="Z32" s="31">
        <v>42979</v>
      </c>
      <c r="AA32" s="32">
        <v>12139</v>
      </c>
      <c r="AB32" s="9" t="s">
        <v>500</v>
      </c>
      <c r="AC32" s="31" t="s">
        <v>499</v>
      </c>
      <c r="AD32" s="31" t="s">
        <v>699</v>
      </c>
      <c r="AE32" s="34"/>
      <c r="AF32" s="2"/>
      <c r="AG32" s="176">
        <v>20305.32</v>
      </c>
      <c r="AH32" s="35"/>
      <c r="AI32" s="3"/>
      <c r="AJ32" s="3"/>
      <c r="AK32" s="35"/>
      <c r="AL32" s="215"/>
      <c r="AM32" s="215"/>
      <c r="AN32" s="215"/>
      <c r="AO32" s="215"/>
      <c r="AP32" s="3"/>
      <c r="AQ32" s="7"/>
      <c r="AR32" s="7"/>
      <c r="AS32" s="7"/>
      <c r="AT32" s="37"/>
      <c r="AU32" s="37"/>
      <c r="AV32" s="37"/>
      <c r="AW32" s="2"/>
      <c r="AX32" s="32"/>
      <c r="AY32" s="31"/>
      <c r="AZ32" s="32"/>
      <c r="BA32" s="31"/>
      <c r="BB32" s="2"/>
      <c r="BC32" s="2"/>
      <c r="BD32" s="2"/>
      <c r="BE32" s="2"/>
      <c r="BF32" s="2"/>
      <c r="BG32" s="2"/>
      <c r="BH32" s="2"/>
      <c r="BI32" s="2"/>
      <c r="BJ32" s="2"/>
      <c r="BK32" s="2"/>
      <c r="BL32" s="2"/>
      <c r="BM32" s="2"/>
    </row>
    <row r="33" spans="1:65" ht="76.5" x14ac:dyDescent="0.2">
      <c r="A33" s="218"/>
      <c r="B33" s="224"/>
      <c r="C33" s="212"/>
      <c r="D33" s="212"/>
      <c r="E33" s="212"/>
      <c r="F33" s="273"/>
      <c r="G33" s="217"/>
      <c r="H33" s="211"/>
      <c r="I33" s="211"/>
      <c r="J33" s="211"/>
      <c r="K33" s="221"/>
      <c r="L33" s="219"/>
      <c r="M33" s="212"/>
      <c r="N33" s="210"/>
      <c r="O33" s="215"/>
      <c r="P33" s="217"/>
      <c r="Q33" s="210"/>
      <c r="R33" s="210"/>
      <c r="S33" s="212"/>
      <c r="T33" s="212"/>
      <c r="U33" s="215"/>
      <c r="V33" s="215"/>
      <c r="W33" s="212"/>
      <c r="X33" s="9" t="s">
        <v>853</v>
      </c>
      <c r="Y33" s="2" t="s">
        <v>144</v>
      </c>
      <c r="Z33" s="31">
        <v>43343</v>
      </c>
      <c r="AA33" s="32">
        <v>12386</v>
      </c>
      <c r="AB33" s="9" t="s">
        <v>950</v>
      </c>
      <c r="AC33" s="31" t="s">
        <v>699</v>
      </c>
      <c r="AD33" s="31">
        <v>43465</v>
      </c>
      <c r="AE33" s="34"/>
      <c r="AF33" s="2"/>
      <c r="AG33" s="176">
        <v>6768.44</v>
      </c>
      <c r="AH33" s="35"/>
      <c r="AI33" s="3"/>
      <c r="AJ33" s="3"/>
      <c r="AK33" s="35"/>
      <c r="AL33" s="215"/>
      <c r="AM33" s="215"/>
      <c r="AN33" s="215"/>
      <c r="AO33" s="215"/>
      <c r="AP33" s="7"/>
      <c r="AQ33" s="7"/>
      <c r="AR33" s="7"/>
      <c r="AS33" s="7"/>
      <c r="AT33" s="37"/>
      <c r="AU33" s="37"/>
      <c r="AV33" s="37"/>
      <c r="AW33" s="2"/>
      <c r="AX33" s="32"/>
      <c r="AY33" s="31"/>
      <c r="AZ33" s="32"/>
      <c r="BA33" s="31"/>
      <c r="BB33" s="2"/>
      <c r="BC33" s="2"/>
      <c r="BD33" s="2"/>
      <c r="BE33" s="2"/>
      <c r="BF33" s="2"/>
      <c r="BG33" s="2"/>
      <c r="BH33" s="2"/>
      <c r="BI33" s="2"/>
      <c r="BJ33" s="2"/>
      <c r="BK33" s="2"/>
      <c r="BL33" s="2"/>
      <c r="BM33" s="2"/>
    </row>
    <row r="34" spans="1:65" ht="76.5" x14ac:dyDescent="0.2">
      <c r="A34" s="218"/>
      <c r="B34" s="224"/>
      <c r="C34" s="212"/>
      <c r="D34" s="212"/>
      <c r="E34" s="212"/>
      <c r="F34" s="273"/>
      <c r="G34" s="217"/>
      <c r="H34" s="211"/>
      <c r="I34" s="211"/>
      <c r="J34" s="211"/>
      <c r="K34" s="221"/>
      <c r="L34" s="219"/>
      <c r="M34" s="212"/>
      <c r="N34" s="210"/>
      <c r="O34" s="215"/>
      <c r="P34" s="217"/>
      <c r="Q34" s="210"/>
      <c r="R34" s="210"/>
      <c r="S34" s="212"/>
      <c r="T34" s="212"/>
      <c r="U34" s="215"/>
      <c r="V34" s="215"/>
      <c r="W34" s="212"/>
      <c r="X34" s="9" t="s">
        <v>853</v>
      </c>
      <c r="Y34" s="2" t="s">
        <v>116</v>
      </c>
      <c r="Z34" s="31">
        <v>43445</v>
      </c>
      <c r="AA34" s="32">
        <v>12459</v>
      </c>
      <c r="AB34" s="9" t="s">
        <v>1003</v>
      </c>
      <c r="AC34" s="31">
        <v>43465</v>
      </c>
      <c r="AD34" s="31">
        <v>43646</v>
      </c>
      <c r="AE34" s="34"/>
      <c r="AF34" s="2"/>
      <c r="AG34" s="176">
        <v>10152.66</v>
      </c>
      <c r="AH34" s="35"/>
      <c r="AI34" s="3"/>
      <c r="AJ34" s="3"/>
      <c r="AK34" s="35"/>
      <c r="AL34" s="215"/>
      <c r="AM34" s="215"/>
      <c r="AN34" s="215"/>
      <c r="AO34" s="215"/>
      <c r="AP34" s="7"/>
      <c r="AQ34" s="7"/>
      <c r="AR34" s="7"/>
      <c r="AS34" s="7"/>
      <c r="AT34" s="37"/>
      <c r="AU34" s="37"/>
      <c r="AV34" s="37"/>
      <c r="AW34" s="2"/>
      <c r="AX34" s="32"/>
      <c r="AY34" s="31"/>
      <c r="AZ34" s="32"/>
      <c r="BA34" s="31"/>
      <c r="BB34" s="2"/>
      <c r="BC34" s="2"/>
      <c r="BD34" s="2"/>
      <c r="BE34" s="2"/>
      <c r="BF34" s="2"/>
      <c r="BG34" s="2"/>
      <c r="BH34" s="2"/>
      <c r="BI34" s="2"/>
      <c r="BJ34" s="2"/>
      <c r="BK34" s="2"/>
      <c r="BL34" s="2"/>
      <c r="BM34" s="2"/>
    </row>
    <row r="35" spans="1:65" ht="76.5" x14ac:dyDescent="0.2">
      <c r="A35" s="218"/>
      <c r="B35" s="224"/>
      <c r="C35" s="212"/>
      <c r="D35" s="212"/>
      <c r="E35" s="212"/>
      <c r="F35" s="273"/>
      <c r="G35" s="217"/>
      <c r="H35" s="211"/>
      <c r="I35" s="211"/>
      <c r="J35" s="211"/>
      <c r="K35" s="221"/>
      <c r="L35" s="219"/>
      <c r="M35" s="212"/>
      <c r="N35" s="210"/>
      <c r="O35" s="215"/>
      <c r="P35" s="217"/>
      <c r="Q35" s="210"/>
      <c r="R35" s="210"/>
      <c r="S35" s="212"/>
      <c r="T35" s="212"/>
      <c r="U35" s="215"/>
      <c r="V35" s="215"/>
      <c r="W35" s="212"/>
      <c r="X35" s="9" t="s">
        <v>853</v>
      </c>
      <c r="Y35" s="2" t="s">
        <v>119</v>
      </c>
      <c r="Z35" s="31">
        <v>43640</v>
      </c>
      <c r="AA35" s="32">
        <v>12580</v>
      </c>
      <c r="AB35" s="9" t="s">
        <v>1003</v>
      </c>
      <c r="AC35" s="31">
        <v>43646</v>
      </c>
      <c r="AD35" s="31">
        <v>43830</v>
      </c>
      <c r="AE35" s="34"/>
      <c r="AF35" s="2"/>
      <c r="AG35" s="176">
        <v>10152.66</v>
      </c>
      <c r="AH35" s="35"/>
      <c r="AI35" s="3"/>
      <c r="AJ35" s="3"/>
      <c r="AK35" s="35"/>
      <c r="AL35" s="215"/>
      <c r="AM35" s="215"/>
      <c r="AN35" s="215"/>
      <c r="AO35" s="215"/>
      <c r="AP35" s="7"/>
      <c r="AQ35" s="7"/>
      <c r="AR35" s="7"/>
      <c r="AS35" s="7"/>
      <c r="AT35" s="37"/>
      <c r="AU35" s="37"/>
      <c r="AV35" s="37"/>
      <c r="AW35" s="2"/>
      <c r="AX35" s="32"/>
      <c r="AY35" s="31"/>
      <c r="AZ35" s="32"/>
      <c r="BA35" s="31"/>
      <c r="BB35" s="2"/>
      <c r="BC35" s="2"/>
      <c r="BD35" s="2"/>
      <c r="BE35" s="2"/>
      <c r="BF35" s="2"/>
      <c r="BG35" s="2"/>
      <c r="BH35" s="2"/>
      <c r="BI35" s="2"/>
      <c r="BJ35" s="2"/>
      <c r="BK35" s="2"/>
      <c r="BL35" s="2"/>
      <c r="BM35" s="2"/>
    </row>
    <row r="36" spans="1:65" ht="76.5" x14ac:dyDescent="0.2">
      <c r="A36" s="218"/>
      <c r="B36" s="224"/>
      <c r="C36" s="212"/>
      <c r="D36" s="212"/>
      <c r="E36" s="212"/>
      <c r="F36" s="273"/>
      <c r="G36" s="217"/>
      <c r="H36" s="211"/>
      <c r="I36" s="211"/>
      <c r="J36" s="211"/>
      <c r="K36" s="221"/>
      <c r="L36" s="219"/>
      <c r="M36" s="212"/>
      <c r="N36" s="210"/>
      <c r="O36" s="215"/>
      <c r="P36" s="217"/>
      <c r="Q36" s="210"/>
      <c r="R36" s="210"/>
      <c r="S36" s="212"/>
      <c r="T36" s="212"/>
      <c r="U36" s="215"/>
      <c r="V36" s="215"/>
      <c r="W36" s="212"/>
      <c r="X36" s="9" t="s">
        <v>853</v>
      </c>
      <c r="Y36" s="2" t="s">
        <v>117</v>
      </c>
      <c r="Z36" s="31">
        <v>43812</v>
      </c>
      <c r="AA36" s="32">
        <v>12715</v>
      </c>
      <c r="AB36" s="9" t="s">
        <v>1003</v>
      </c>
      <c r="AC36" s="31">
        <v>43830</v>
      </c>
      <c r="AD36" s="31">
        <v>44012</v>
      </c>
      <c r="AE36" s="34"/>
      <c r="AF36" s="2"/>
      <c r="AG36" s="176">
        <v>10152.66</v>
      </c>
      <c r="AH36" s="35"/>
      <c r="AI36" s="3"/>
      <c r="AJ36" s="3"/>
      <c r="AK36" s="35"/>
      <c r="AL36" s="215"/>
      <c r="AM36" s="215"/>
      <c r="AN36" s="215"/>
      <c r="AO36" s="215"/>
      <c r="AP36" s="7"/>
      <c r="AQ36" s="7"/>
      <c r="AR36" s="7"/>
      <c r="AS36" s="7"/>
      <c r="AT36" s="37"/>
      <c r="AU36" s="37"/>
      <c r="AV36" s="37"/>
      <c r="AW36" s="2"/>
      <c r="AX36" s="32"/>
      <c r="AY36" s="31"/>
      <c r="AZ36" s="32"/>
      <c r="BA36" s="31"/>
      <c r="BB36" s="2"/>
      <c r="BC36" s="2"/>
      <c r="BD36" s="2"/>
      <c r="BE36" s="2"/>
      <c r="BF36" s="2"/>
      <c r="BG36" s="2"/>
      <c r="BH36" s="2"/>
      <c r="BI36" s="2"/>
      <c r="BJ36" s="2"/>
      <c r="BK36" s="2"/>
      <c r="BL36" s="2"/>
      <c r="BM36" s="2"/>
    </row>
    <row r="37" spans="1:65" ht="38.25" x14ac:dyDescent="0.2">
      <c r="A37" s="218">
        <v>3</v>
      </c>
      <c r="B37" s="267" t="s">
        <v>162</v>
      </c>
      <c r="C37" s="212" t="s">
        <v>137</v>
      </c>
      <c r="D37" s="213" t="s">
        <v>158</v>
      </c>
      <c r="E37" s="212" t="s">
        <v>123</v>
      </c>
      <c r="F37" s="213" t="s">
        <v>163</v>
      </c>
      <c r="G37" s="242" t="s">
        <v>720</v>
      </c>
      <c r="H37" s="244" t="s">
        <v>578</v>
      </c>
      <c r="I37" s="243">
        <v>41626</v>
      </c>
      <c r="J37" s="243">
        <v>41991</v>
      </c>
      <c r="K37" s="245" t="s">
        <v>152</v>
      </c>
      <c r="L37" s="219" t="s">
        <v>160</v>
      </c>
      <c r="M37" s="213" t="s">
        <v>161</v>
      </c>
      <c r="N37" s="243">
        <v>41641</v>
      </c>
      <c r="O37" s="235">
        <v>2331504</v>
      </c>
      <c r="P37" s="242" t="s">
        <v>404</v>
      </c>
      <c r="Q37" s="243">
        <v>41641</v>
      </c>
      <c r="R37" s="243">
        <v>42006</v>
      </c>
      <c r="S37" s="213" t="s">
        <v>127</v>
      </c>
      <c r="T37" s="213"/>
      <c r="U37" s="235"/>
      <c r="V37" s="235"/>
      <c r="W37" s="213" t="s">
        <v>164</v>
      </c>
      <c r="X37" s="9" t="s">
        <v>285</v>
      </c>
      <c r="Y37" s="2" t="s">
        <v>130</v>
      </c>
      <c r="Z37" s="31">
        <v>41652</v>
      </c>
      <c r="AA37" s="32">
        <v>11226</v>
      </c>
      <c r="AB37" s="9" t="s">
        <v>243</v>
      </c>
      <c r="AC37" s="31"/>
      <c r="AD37" s="31"/>
      <c r="AE37" s="34">
        <f>AG37/O37*100</f>
        <v>16.688283614353651</v>
      </c>
      <c r="AF37" s="2"/>
      <c r="AG37" s="176">
        <v>389088</v>
      </c>
      <c r="AH37" s="35"/>
      <c r="AI37" s="3"/>
      <c r="AJ37" s="3"/>
      <c r="AK37" s="35"/>
      <c r="AL37" s="215">
        <f>O37-AH37+AG37-AH38+AG38-AH39+AG39-AH40+AG40-AH41+AG41-AH42+AG42-AH43+AG43</f>
        <v>16323552</v>
      </c>
      <c r="AM37" s="215">
        <f>2720592+2720592+0+226716+226716+453432+226716+226716+226716+226716+226716+226716+226716+226716+226716+226716+226716+226716+226716+226716+226716+226716+226716+226716+226716+226716+226716+453432+226716+226716+226716+226716+226716+226716+226716+226716+226716</f>
        <v>13602960</v>
      </c>
      <c r="AN37" s="215">
        <v>2493876</v>
      </c>
      <c r="AO37" s="215">
        <f>AM37+AN37</f>
        <v>16096836</v>
      </c>
      <c r="AP37" s="234"/>
      <c r="AQ37" s="2"/>
      <c r="AR37" s="2"/>
      <c r="AS37" s="212"/>
      <c r="AT37" s="212"/>
      <c r="AU37" s="212"/>
      <c r="AV37" s="212"/>
      <c r="AW37" s="212"/>
      <c r="AX37" s="212"/>
      <c r="AY37" s="212"/>
      <c r="AZ37" s="212"/>
      <c r="BA37" s="212"/>
      <c r="BB37" s="212"/>
      <c r="BC37" s="212"/>
      <c r="BD37" s="212"/>
      <c r="BE37" s="212"/>
      <c r="BF37" s="212"/>
      <c r="BG37" s="212"/>
      <c r="BH37" s="212"/>
      <c r="BI37" s="212"/>
      <c r="BJ37" s="212"/>
      <c r="BK37" s="212"/>
      <c r="BL37" s="212"/>
      <c r="BM37" s="212"/>
    </row>
    <row r="38" spans="1:65" ht="25.5" x14ac:dyDescent="0.2">
      <c r="A38" s="218"/>
      <c r="B38" s="267"/>
      <c r="C38" s="212"/>
      <c r="D38" s="213"/>
      <c r="E38" s="212"/>
      <c r="F38" s="213"/>
      <c r="G38" s="242"/>
      <c r="H38" s="244"/>
      <c r="I38" s="243"/>
      <c r="J38" s="243"/>
      <c r="K38" s="245"/>
      <c r="L38" s="219"/>
      <c r="M38" s="213"/>
      <c r="N38" s="243"/>
      <c r="O38" s="235"/>
      <c r="P38" s="242"/>
      <c r="Q38" s="243"/>
      <c r="R38" s="243"/>
      <c r="S38" s="213"/>
      <c r="T38" s="213"/>
      <c r="U38" s="235"/>
      <c r="V38" s="235"/>
      <c r="W38" s="213"/>
      <c r="X38" s="9" t="s">
        <v>853</v>
      </c>
      <c r="Y38" s="2" t="s">
        <v>132</v>
      </c>
      <c r="Z38" s="31">
        <v>42006</v>
      </c>
      <c r="AA38" s="32">
        <v>11476</v>
      </c>
      <c r="AB38" s="9" t="s">
        <v>330</v>
      </c>
      <c r="AC38" s="31">
        <v>42006</v>
      </c>
      <c r="AD38" s="31">
        <v>42371</v>
      </c>
      <c r="AE38" s="34"/>
      <c r="AF38" s="2"/>
      <c r="AG38" s="176">
        <v>2720592</v>
      </c>
      <c r="AH38" s="35"/>
      <c r="AI38" s="3"/>
      <c r="AJ38" s="3"/>
      <c r="AK38" s="35"/>
      <c r="AL38" s="215"/>
      <c r="AM38" s="215"/>
      <c r="AN38" s="215"/>
      <c r="AO38" s="215"/>
      <c r="AP38" s="212"/>
      <c r="AQ38" s="2"/>
      <c r="AR38" s="2"/>
      <c r="AS38" s="212"/>
      <c r="AT38" s="212"/>
      <c r="AU38" s="212"/>
      <c r="AV38" s="212"/>
      <c r="AW38" s="212"/>
      <c r="AX38" s="212"/>
      <c r="AY38" s="212"/>
      <c r="AZ38" s="212"/>
      <c r="BA38" s="212"/>
      <c r="BB38" s="212"/>
      <c r="BC38" s="212"/>
      <c r="BD38" s="212"/>
      <c r="BE38" s="212"/>
      <c r="BF38" s="212"/>
      <c r="BG38" s="212"/>
      <c r="BH38" s="212"/>
      <c r="BI38" s="212"/>
      <c r="BJ38" s="212"/>
      <c r="BK38" s="212"/>
      <c r="BL38" s="212"/>
      <c r="BM38" s="212"/>
    </row>
    <row r="39" spans="1:65" ht="38.25" x14ac:dyDescent="0.2">
      <c r="A39" s="218"/>
      <c r="B39" s="267"/>
      <c r="C39" s="212"/>
      <c r="D39" s="213"/>
      <c r="E39" s="212"/>
      <c r="F39" s="213"/>
      <c r="G39" s="242"/>
      <c r="H39" s="244"/>
      <c r="I39" s="243"/>
      <c r="J39" s="243"/>
      <c r="K39" s="245"/>
      <c r="L39" s="219"/>
      <c r="M39" s="213"/>
      <c r="N39" s="243"/>
      <c r="O39" s="235"/>
      <c r="P39" s="242"/>
      <c r="Q39" s="243"/>
      <c r="R39" s="243"/>
      <c r="S39" s="213"/>
      <c r="T39" s="213"/>
      <c r="U39" s="235"/>
      <c r="V39" s="235"/>
      <c r="W39" s="213"/>
      <c r="X39" s="9" t="s">
        <v>853</v>
      </c>
      <c r="Y39" s="2" t="s">
        <v>142</v>
      </c>
      <c r="Z39" s="31">
        <v>42355</v>
      </c>
      <c r="AA39" s="32">
        <v>11713</v>
      </c>
      <c r="AB39" s="9" t="s">
        <v>328</v>
      </c>
      <c r="AC39" s="31">
        <v>42371</v>
      </c>
      <c r="AD39" s="31">
        <v>42737</v>
      </c>
      <c r="AE39" s="34"/>
      <c r="AF39" s="2"/>
      <c r="AG39" s="176">
        <v>2720592</v>
      </c>
      <c r="AH39" s="35"/>
      <c r="AI39" s="3"/>
      <c r="AJ39" s="3"/>
      <c r="AK39" s="35"/>
      <c r="AL39" s="215"/>
      <c r="AM39" s="215"/>
      <c r="AN39" s="215"/>
      <c r="AO39" s="215"/>
      <c r="AP39" s="212"/>
      <c r="AQ39" s="2"/>
      <c r="AR39" s="2"/>
      <c r="AS39" s="212"/>
      <c r="AT39" s="212"/>
      <c r="AU39" s="212"/>
      <c r="AV39" s="212"/>
      <c r="AW39" s="212"/>
      <c r="AX39" s="212"/>
      <c r="AY39" s="212"/>
      <c r="AZ39" s="212"/>
      <c r="BA39" s="212"/>
      <c r="BB39" s="212"/>
      <c r="BC39" s="212"/>
      <c r="BD39" s="212"/>
      <c r="BE39" s="212"/>
      <c r="BF39" s="212"/>
      <c r="BG39" s="212"/>
      <c r="BH39" s="212"/>
      <c r="BI39" s="212"/>
      <c r="BJ39" s="212"/>
      <c r="BK39" s="212"/>
      <c r="BL39" s="212"/>
      <c r="BM39" s="212"/>
    </row>
    <row r="40" spans="1:65" ht="38.25" x14ac:dyDescent="0.2">
      <c r="A40" s="218"/>
      <c r="B40" s="267"/>
      <c r="C40" s="212"/>
      <c r="D40" s="213"/>
      <c r="E40" s="212"/>
      <c r="F40" s="213"/>
      <c r="G40" s="213"/>
      <c r="H40" s="244"/>
      <c r="I40" s="243"/>
      <c r="J40" s="243"/>
      <c r="K40" s="246"/>
      <c r="L40" s="219"/>
      <c r="M40" s="213"/>
      <c r="N40" s="213"/>
      <c r="O40" s="235"/>
      <c r="P40" s="213"/>
      <c r="Q40" s="213"/>
      <c r="R40" s="213"/>
      <c r="S40" s="213"/>
      <c r="T40" s="213"/>
      <c r="U40" s="235"/>
      <c r="V40" s="235"/>
      <c r="W40" s="213"/>
      <c r="X40" s="9" t="s">
        <v>853</v>
      </c>
      <c r="Y40" s="2" t="s">
        <v>143</v>
      </c>
      <c r="Z40" s="31">
        <v>42720</v>
      </c>
      <c r="AA40" s="32">
        <v>11964</v>
      </c>
      <c r="AB40" s="9" t="s">
        <v>328</v>
      </c>
      <c r="AC40" s="31">
        <v>42737</v>
      </c>
      <c r="AD40" s="31">
        <v>43102</v>
      </c>
      <c r="AE40" s="34"/>
      <c r="AF40" s="2"/>
      <c r="AG40" s="176">
        <v>2720592</v>
      </c>
      <c r="AH40" s="35"/>
      <c r="AI40" s="3"/>
      <c r="AJ40" s="3"/>
      <c r="AK40" s="35"/>
      <c r="AL40" s="215"/>
      <c r="AM40" s="215"/>
      <c r="AN40" s="215"/>
      <c r="AO40" s="215"/>
      <c r="AP40" s="3"/>
      <c r="AQ40" s="2"/>
      <c r="AR40" s="2"/>
      <c r="AS40" s="2"/>
      <c r="AT40" s="2"/>
      <c r="AU40" s="2"/>
      <c r="AV40" s="2"/>
      <c r="AW40" s="2"/>
      <c r="AX40" s="2"/>
      <c r="AY40" s="2"/>
      <c r="AZ40" s="2"/>
      <c r="BA40" s="2"/>
      <c r="BB40" s="2"/>
      <c r="BC40" s="2"/>
      <c r="BD40" s="2"/>
      <c r="BE40" s="2"/>
      <c r="BF40" s="2"/>
      <c r="BG40" s="2"/>
      <c r="BH40" s="2"/>
      <c r="BI40" s="2"/>
      <c r="BJ40" s="2"/>
      <c r="BK40" s="2"/>
      <c r="BL40" s="2"/>
      <c r="BM40" s="2"/>
    </row>
    <row r="41" spans="1:65" ht="38.25" x14ac:dyDescent="0.2">
      <c r="A41" s="218"/>
      <c r="B41" s="267"/>
      <c r="C41" s="212"/>
      <c r="D41" s="213"/>
      <c r="E41" s="212"/>
      <c r="F41" s="213"/>
      <c r="G41" s="213"/>
      <c r="H41" s="213"/>
      <c r="I41" s="213"/>
      <c r="J41" s="213"/>
      <c r="K41" s="246"/>
      <c r="L41" s="219"/>
      <c r="M41" s="213"/>
      <c r="N41" s="213"/>
      <c r="O41" s="235"/>
      <c r="P41" s="213"/>
      <c r="Q41" s="213"/>
      <c r="R41" s="213"/>
      <c r="S41" s="213"/>
      <c r="T41" s="213"/>
      <c r="U41" s="235"/>
      <c r="V41" s="235"/>
      <c r="W41" s="213"/>
      <c r="X41" s="9" t="s">
        <v>853</v>
      </c>
      <c r="Y41" s="2" t="s">
        <v>144</v>
      </c>
      <c r="Z41" s="31">
        <v>43081</v>
      </c>
      <c r="AA41" s="32">
        <v>12228</v>
      </c>
      <c r="AB41" s="9" t="s">
        <v>763</v>
      </c>
      <c r="AC41" s="31">
        <v>43102</v>
      </c>
      <c r="AD41" s="31">
        <v>43283</v>
      </c>
      <c r="AE41" s="34"/>
      <c r="AF41" s="2"/>
      <c r="AG41" s="176">
        <v>1360296</v>
      </c>
      <c r="AH41" s="35"/>
      <c r="AI41" s="3"/>
      <c r="AJ41" s="3"/>
      <c r="AK41" s="35"/>
      <c r="AL41" s="215"/>
      <c r="AM41" s="215"/>
      <c r="AN41" s="215"/>
      <c r="AO41" s="215"/>
      <c r="AP41" s="2"/>
      <c r="AQ41" s="2"/>
      <c r="AR41" s="2"/>
      <c r="AS41" s="2"/>
      <c r="AT41" s="2"/>
      <c r="AU41" s="2"/>
      <c r="AV41" s="2"/>
      <c r="AW41" s="2"/>
      <c r="AX41" s="2"/>
      <c r="AY41" s="2"/>
      <c r="AZ41" s="2"/>
      <c r="BA41" s="2"/>
      <c r="BB41" s="2"/>
      <c r="BC41" s="2"/>
      <c r="BD41" s="2"/>
      <c r="BE41" s="2"/>
      <c r="BF41" s="2"/>
      <c r="BG41" s="2"/>
      <c r="BH41" s="2"/>
      <c r="BI41" s="2"/>
      <c r="BJ41" s="2"/>
      <c r="BK41" s="2"/>
      <c r="BL41" s="2"/>
      <c r="BM41" s="2"/>
    </row>
    <row r="42" spans="1:65" ht="38.25" x14ac:dyDescent="0.2">
      <c r="A42" s="218"/>
      <c r="B42" s="267"/>
      <c r="C42" s="212"/>
      <c r="D42" s="213"/>
      <c r="E42" s="212"/>
      <c r="F42" s="213"/>
      <c r="G42" s="213"/>
      <c r="H42" s="213"/>
      <c r="I42" s="213"/>
      <c r="J42" s="213"/>
      <c r="K42" s="246"/>
      <c r="L42" s="219"/>
      <c r="M42" s="213"/>
      <c r="N42" s="213"/>
      <c r="O42" s="235"/>
      <c r="P42" s="213"/>
      <c r="Q42" s="213"/>
      <c r="R42" s="213"/>
      <c r="S42" s="213"/>
      <c r="T42" s="213"/>
      <c r="U42" s="235"/>
      <c r="V42" s="235"/>
      <c r="W42" s="213"/>
      <c r="X42" s="9" t="s">
        <v>853</v>
      </c>
      <c r="Y42" s="2" t="s">
        <v>116</v>
      </c>
      <c r="Z42" s="31">
        <v>43272</v>
      </c>
      <c r="AA42" s="32">
        <v>12334</v>
      </c>
      <c r="AB42" s="9" t="s">
        <v>763</v>
      </c>
      <c r="AC42" s="31">
        <v>43283</v>
      </c>
      <c r="AD42" s="31">
        <v>43465</v>
      </c>
      <c r="AE42" s="34"/>
      <c r="AF42" s="2"/>
      <c r="AG42" s="176">
        <v>1360296</v>
      </c>
      <c r="AH42" s="35"/>
      <c r="AI42" s="3"/>
      <c r="AJ42" s="3"/>
      <c r="AK42" s="35"/>
      <c r="AL42" s="215"/>
      <c r="AM42" s="215"/>
      <c r="AN42" s="215"/>
      <c r="AO42" s="215"/>
      <c r="AP42" s="2"/>
      <c r="AQ42" s="2"/>
      <c r="AR42" s="2"/>
      <c r="AS42" s="2"/>
      <c r="AT42" s="2"/>
      <c r="AU42" s="2"/>
      <c r="AV42" s="2"/>
      <c r="AW42" s="2"/>
      <c r="AX42" s="2"/>
      <c r="AY42" s="2"/>
      <c r="AZ42" s="2"/>
      <c r="BA42" s="2"/>
      <c r="BB42" s="2"/>
      <c r="BC42" s="2"/>
      <c r="BD42" s="2"/>
      <c r="BE42" s="2"/>
      <c r="BF42" s="2"/>
      <c r="BG42" s="2"/>
      <c r="BH42" s="2"/>
      <c r="BI42" s="2"/>
      <c r="BJ42" s="2"/>
      <c r="BK42" s="2"/>
      <c r="BL42" s="2"/>
      <c r="BM42" s="2"/>
    </row>
    <row r="43" spans="1:65" ht="51" x14ac:dyDescent="0.2">
      <c r="A43" s="218"/>
      <c r="B43" s="267"/>
      <c r="C43" s="212"/>
      <c r="D43" s="213"/>
      <c r="E43" s="212"/>
      <c r="F43" s="213"/>
      <c r="G43" s="213"/>
      <c r="H43" s="213"/>
      <c r="I43" s="213"/>
      <c r="J43" s="213"/>
      <c r="K43" s="246"/>
      <c r="L43" s="219"/>
      <c r="M43" s="213"/>
      <c r="N43" s="213"/>
      <c r="O43" s="235"/>
      <c r="P43" s="213"/>
      <c r="Q43" s="213"/>
      <c r="R43" s="213"/>
      <c r="S43" s="213"/>
      <c r="T43" s="213"/>
      <c r="U43" s="235"/>
      <c r="V43" s="235"/>
      <c r="W43" s="213"/>
      <c r="X43" s="9" t="s">
        <v>853</v>
      </c>
      <c r="Y43" s="2" t="s">
        <v>119</v>
      </c>
      <c r="Z43" s="31">
        <v>43461</v>
      </c>
      <c r="AA43" s="32">
        <v>12463</v>
      </c>
      <c r="AB43" s="9" t="s">
        <v>1020</v>
      </c>
      <c r="AC43" s="31">
        <v>43465</v>
      </c>
      <c r="AD43" s="31">
        <v>43830</v>
      </c>
      <c r="AE43" s="34"/>
      <c r="AF43" s="2"/>
      <c r="AG43" s="176">
        <v>2720592</v>
      </c>
      <c r="AH43" s="35"/>
      <c r="AI43" s="3"/>
      <c r="AJ43" s="3"/>
      <c r="AK43" s="35"/>
      <c r="AL43" s="215"/>
      <c r="AM43" s="215"/>
      <c r="AN43" s="215"/>
      <c r="AO43" s="215"/>
      <c r="AP43" s="3"/>
      <c r="AQ43" s="2"/>
      <c r="AR43" s="2"/>
      <c r="AS43" s="2"/>
      <c r="AT43" s="2"/>
      <c r="AU43" s="2"/>
      <c r="AV43" s="2"/>
      <c r="AW43" s="2"/>
      <c r="AX43" s="2"/>
      <c r="AY43" s="2"/>
      <c r="AZ43" s="2"/>
      <c r="BA43" s="2"/>
      <c r="BB43" s="2"/>
      <c r="BC43" s="2"/>
      <c r="BD43" s="2"/>
      <c r="BE43" s="2"/>
      <c r="BF43" s="2"/>
      <c r="BG43" s="2"/>
      <c r="BH43" s="2"/>
      <c r="BI43" s="2"/>
      <c r="BJ43" s="2"/>
      <c r="BK43" s="2"/>
      <c r="BL43" s="2"/>
      <c r="BM43" s="2"/>
    </row>
    <row r="44" spans="1:65" ht="38.25" x14ac:dyDescent="0.2">
      <c r="A44" s="218">
        <v>4</v>
      </c>
      <c r="B44" s="224" t="s">
        <v>178</v>
      </c>
      <c r="C44" s="212" t="s">
        <v>154</v>
      </c>
      <c r="D44" s="212" t="s">
        <v>158</v>
      </c>
      <c r="E44" s="212" t="s">
        <v>216</v>
      </c>
      <c r="F44" s="213" t="s">
        <v>179</v>
      </c>
      <c r="G44" s="217" t="s">
        <v>721</v>
      </c>
      <c r="H44" s="211" t="s">
        <v>156</v>
      </c>
      <c r="I44" s="210">
        <v>41675</v>
      </c>
      <c r="J44" s="210">
        <v>42040</v>
      </c>
      <c r="K44" s="221" t="s">
        <v>168</v>
      </c>
      <c r="L44" s="219" t="s">
        <v>180</v>
      </c>
      <c r="M44" s="212" t="s">
        <v>181</v>
      </c>
      <c r="N44" s="210">
        <v>41687</v>
      </c>
      <c r="O44" s="215">
        <v>450000</v>
      </c>
      <c r="P44" s="217" t="s">
        <v>405</v>
      </c>
      <c r="Q44" s="210">
        <v>41687</v>
      </c>
      <c r="R44" s="210">
        <v>42004</v>
      </c>
      <c r="S44" s="212" t="s">
        <v>127</v>
      </c>
      <c r="T44" s="212"/>
      <c r="U44" s="215"/>
      <c r="V44" s="215"/>
      <c r="W44" s="212" t="s">
        <v>129</v>
      </c>
      <c r="X44" s="9" t="s">
        <v>853</v>
      </c>
      <c r="Y44" s="2" t="s">
        <v>130</v>
      </c>
      <c r="Z44" s="31">
        <v>42004</v>
      </c>
      <c r="AA44" s="32">
        <v>11472</v>
      </c>
      <c r="AB44" s="9" t="s">
        <v>329</v>
      </c>
      <c r="AC44" s="31">
        <v>42004</v>
      </c>
      <c r="AD44" s="31">
        <v>42369</v>
      </c>
      <c r="AE44" s="34"/>
      <c r="AF44" s="2"/>
      <c r="AG44" s="176">
        <v>450000</v>
      </c>
      <c r="AH44" s="35"/>
      <c r="AI44" s="3"/>
      <c r="AJ44" s="3"/>
      <c r="AK44" s="35"/>
      <c r="AL44" s="215">
        <f>450000-AH44+AG44-AH45+AG45-AH46+AG46-AH47+AG47-AH48+AG48-AH49+AG49-AH50+AG50-AH51+AG51</f>
        <v>2775000</v>
      </c>
      <c r="AM44" s="215">
        <f>450000+350734+0+29850+28850+65442+25160+64290+104692+31020+26120+25960+19560+26690+0+39330+25000+27000+40040+23180+24948+19890+20000+20000+65698.75+0+12786+30195+24295+47110+38410+20860+16320+16910+27340+33320</f>
        <v>1821000.75</v>
      </c>
      <c r="AN44" s="215">
        <v>357009</v>
      </c>
      <c r="AO44" s="215">
        <f>AM44+AN44</f>
        <v>2178009.75</v>
      </c>
      <c r="AP44" s="234"/>
      <c r="AQ44" s="7"/>
      <c r="AR44" s="7"/>
      <c r="AS44" s="211"/>
      <c r="AT44" s="252"/>
      <c r="AU44" s="252"/>
      <c r="AV44" s="252"/>
      <c r="AW44" s="252"/>
      <c r="AX44" s="252"/>
      <c r="AY44" s="252"/>
      <c r="AZ44" s="252"/>
      <c r="BA44" s="252"/>
      <c r="BB44" s="212"/>
      <c r="BC44" s="212"/>
      <c r="BD44" s="212"/>
      <c r="BE44" s="212"/>
      <c r="BF44" s="212"/>
      <c r="BG44" s="212"/>
      <c r="BH44" s="212"/>
      <c r="BI44" s="212"/>
      <c r="BJ44" s="212"/>
      <c r="BK44" s="212"/>
      <c r="BL44" s="212"/>
      <c r="BM44" s="212"/>
    </row>
    <row r="45" spans="1:65" ht="51" x14ac:dyDescent="0.2">
      <c r="A45" s="218"/>
      <c r="B45" s="224"/>
      <c r="C45" s="212"/>
      <c r="D45" s="212"/>
      <c r="E45" s="212"/>
      <c r="F45" s="213"/>
      <c r="G45" s="217"/>
      <c r="H45" s="211"/>
      <c r="I45" s="210"/>
      <c r="J45" s="210"/>
      <c r="K45" s="221"/>
      <c r="L45" s="219"/>
      <c r="M45" s="212"/>
      <c r="N45" s="210"/>
      <c r="O45" s="215"/>
      <c r="P45" s="217"/>
      <c r="Q45" s="210"/>
      <c r="R45" s="210"/>
      <c r="S45" s="212"/>
      <c r="T45" s="212"/>
      <c r="U45" s="215"/>
      <c r="V45" s="215"/>
      <c r="W45" s="212"/>
      <c r="X45" s="9" t="s">
        <v>853</v>
      </c>
      <c r="Y45" s="2" t="s">
        <v>132</v>
      </c>
      <c r="Z45" s="31">
        <v>42355</v>
      </c>
      <c r="AA45" s="32">
        <v>11713</v>
      </c>
      <c r="AB45" s="9" t="s">
        <v>350</v>
      </c>
      <c r="AC45" s="31">
        <v>42369</v>
      </c>
      <c r="AD45" s="31">
        <v>42735</v>
      </c>
      <c r="AE45" s="34"/>
      <c r="AF45" s="2"/>
      <c r="AG45" s="176">
        <v>450000</v>
      </c>
      <c r="AH45" s="35"/>
      <c r="AI45" s="3"/>
      <c r="AJ45" s="3"/>
      <c r="AK45" s="35"/>
      <c r="AL45" s="215"/>
      <c r="AM45" s="215"/>
      <c r="AN45" s="215"/>
      <c r="AO45" s="215"/>
      <c r="AP45" s="211"/>
      <c r="AQ45" s="7"/>
      <c r="AR45" s="7"/>
      <c r="AS45" s="211"/>
      <c r="AT45" s="252"/>
      <c r="AU45" s="252"/>
      <c r="AV45" s="252"/>
      <c r="AW45" s="252"/>
      <c r="AX45" s="252"/>
      <c r="AY45" s="252"/>
      <c r="AZ45" s="252"/>
      <c r="BA45" s="252"/>
      <c r="BB45" s="212"/>
      <c r="BC45" s="212"/>
      <c r="BD45" s="212"/>
      <c r="BE45" s="212"/>
      <c r="BF45" s="212"/>
      <c r="BG45" s="212"/>
      <c r="BH45" s="212"/>
      <c r="BI45" s="212"/>
      <c r="BJ45" s="212"/>
      <c r="BK45" s="212"/>
      <c r="BL45" s="212"/>
      <c r="BM45" s="212"/>
    </row>
    <row r="46" spans="1:65" ht="51" x14ac:dyDescent="0.2">
      <c r="A46" s="218"/>
      <c r="B46" s="224"/>
      <c r="C46" s="212"/>
      <c r="D46" s="212"/>
      <c r="E46" s="212"/>
      <c r="F46" s="213"/>
      <c r="G46" s="217"/>
      <c r="H46" s="211"/>
      <c r="I46" s="210"/>
      <c r="J46" s="210"/>
      <c r="K46" s="221"/>
      <c r="L46" s="219"/>
      <c r="M46" s="212"/>
      <c r="N46" s="210"/>
      <c r="O46" s="215"/>
      <c r="P46" s="217"/>
      <c r="Q46" s="210"/>
      <c r="R46" s="210"/>
      <c r="S46" s="212"/>
      <c r="T46" s="212"/>
      <c r="U46" s="215"/>
      <c r="V46" s="215"/>
      <c r="W46" s="212"/>
      <c r="X46" s="9" t="s">
        <v>853</v>
      </c>
      <c r="Y46" s="2" t="s">
        <v>142</v>
      </c>
      <c r="Z46" s="31">
        <v>42720</v>
      </c>
      <c r="AA46" s="32">
        <v>11964</v>
      </c>
      <c r="AB46" s="9" t="s">
        <v>350</v>
      </c>
      <c r="AC46" s="31">
        <v>42735</v>
      </c>
      <c r="AD46" s="31">
        <v>43100</v>
      </c>
      <c r="AE46" s="34"/>
      <c r="AF46" s="2"/>
      <c r="AG46" s="176">
        <v>450000</v>
      </c>
      <c r="AH46" s="35"/>
      <c r="AI46" s="3"/>
      <c r="AJ46" s="3"/>
      <c r="AK46" s="35"/>
      <c r="AL46" s="215"/>
      <c r="AM46" s="215"/>
      <c r="AN46" s="215"/>
      <c r="AO46" s="215"/>
      <c r="AP46" s="7"/>
      <c r="AQ46" s="7"/>
      <c r="AR46" s="7"/>
      <c r="AS46" s="7"/>
      <c r="AT46" s="37"/>
      <c r="AU46" s="37"/>
      <c r="AV46" s="37"/>
      <c r="AW46" s="37"/>
      <c r="AX46" s="37"/>
      <c r="AY46" s="37"/>
      <c r="AZ46" s="37"/>
      <c r="BA46" s="37"/>
      <c r="BB46" s="2"/>
      <c r="BC46" s="2"/>
      <c r="BD46" s="2"/>
      <c r="BE46" s="2"/>
      <c r="BF46" s="2"/>
      <c r="BG46" s="2"/>
      <c r="BH46" s="2"/>
      <c r="BI46" s="2"/>
      <c r="BJ46" s="2"/>
      <c r="BK46" s="2"/>
      <c r="BL46" s="2"/>
      <c r="BM46" s="2"/>
    </row>
    <row r="47" spans="1:65" ht="51" x14ac:dyDescent="0.2">
      <c r="A47" s="218"/>
      <c r="B47" s="224"/>
      <c r="C47" s="212"/>
      <c r="D47" s="212"/>
      <c r="E47" s="212"/>
      <c r="F47" s="213"/>
      <c r="G47" s="217"/>
      <c r="H47" s="211"/>
      <c r="I47" s="210"/>
      <c r="J47" s="210"/>
      <c r="K47" s="221"/>
      <c r="L47" s="219"/>
      <c r="M47" s="212"/>
      <c r="N47" s="210"/>
      <c r="O47" s="215"/>
      <c r="P47" s="217"/>
      <c r="Q47" s="210"/>
      <c r="R47" s="210"/>
      <c r="S47" s="212"/>
      <c r="T47" s="212"/>
      <c r="U47" s="215"/>
      <c r="V47" s="215"/>
      <c r="W47" s="212"/>
      <c r="X47" s="9" t="s">
        <v>853</v>
      </c>
      <c r="Y47" s="2" t="s">
        <v>143</v>
      </c>
      <c r="Z47" s="31">
        <v>43082</v>
      </c>
      <c r="AA47" s="32">
        <v>12228</v>
      </c>
      <c r="AB47" s="9" t="s">
        <v>761</v>
      </c>
      <c r="AC47" s="31">
        <v>43100</v>
      </c>
      <c r="AD47" s="31">
        <v>43281</v>
      </c>
      <c r="AE47" s="34"/>
      <c r="AF47" s="2"/>
      <c r="AG47" s="176">
        <v>225000</v>
      </c>
      <c r="AH47" s="35"/>
      <c r="AI47" s="3"/>
      <c r="AJ47" s="3"/>
      <c r="AK47" s="35"/>
      <c r="AL47" s="215"/>
      <c r="AM47" s="215"/>
      <c r="AN47" s="215"/>
      <c r="AO47" s="215"/>
      <c r="AP47" s="7"/>
      <c r="AQ47" s="7"/>
      <c r="AR47" s="7"/>
      <c r="AS47" s="7"/>
      <c r="AT47" s="37"/>
      <c r="AU47" s="37"/>
      <c r="AV47" s="37"/>
      <c r="AW47" s="37"/>
      <c r="AX47" s="37"/>
      <c r="AY47" s="37"/>
      <c r="AZ47" s="37"/>
      <c r="BA47" s="37"/>
      <c r="BB47" s="2"/>
      <c r="BC47" s="2"/>
      <c r="BD47" s="2"/>
      <c r="BE47" s="2"/>
      <c r="BF47" s="2"/>
      <c r="BG47" s="2"/>
      <c r="BH47" s="2"/>
      <c r="BI47" s="2"/>
      <c r="BJ47" s="2"/>
      <c r="BK47" s="2"/>
      <c r="BL47" s="2"/>
      <c r="BM47" s="2"/>
    </row>
    <row r="48" spans="1:65" ht="51" x14ac:dyDescent="0.2">
      <c r="A48" s="218"/>
      <c r="B48" s="224"/>
      <c r="C48" s="212"/>
      <c r="D48" s="212"/>
      <c r="E48" s="212"/>
      <c r="F48" s="213"/>
      <c r="G48" s="217"/>
      <c r="H48" s="211"/>
      <c r="I48" s="210"/>
      <c r="J48" s="210"/>
      <c r="K48" s="221"/>
      <c r="L48" s="219"/>
      <c r="M48" s="212"/>
      <c r="N48" s="210"/>
      <c r="O48" s="215"/>
      <c r="P48" s="217"/>
      <c r="Q48" s="210"/>
      <c r="R48" s="210"/>
      <c r="S48" s="212"/>
      <c r="T48" s="212"/>
      <c r="U48" s="215"/>
      <c r="V48" s="215"/>
      <c r="W48" s="212"/>
      <c r="X48" s="9" t="s">
        <v>853</v>
      </c>
      <c r="Y48" s="2" t="s">
        <v>144</v>
      </c>
      <c r="Z48" s="31">
        <v>43276</v>
      </c>
      <c r="AA48" s="32">
        <v>12334</v>
      </c>
      <c r="AB48" s="9" t="s">
        <v>900</v>
      </c>
      <c r="AC48" s="31">
        <v>43281</v>
      </c>
      <c r="AD48" s="31">
        <v>43465</v>
      </c>
      <c r="AE48" s="34"/>
      <c r="AF48" s="2"/>
      <c r="AG48" s="176">
        <v>225000</v>
      </c>
      <c r="AH48" s="35"/>
      <c r="AI48" s="3"/>
      <c r="AJ48" s="3"/>
      <c r="AK48" s="35"/>
      <c r="AL48" s="215"/>
      <c r="AM48" s="215"/>
      <c r="AN48" s="215"/>
      <c r="AO48" s="215"/>
      <c r="AP48" s="3"/>
      <c r="AQ48" s="7"/>
      <c r="AR48" s="7"/>
      <c r="AS48" s="7"/>
      <c r="AT48" s="37"/>
      <c r="AU48" s="37"/>
      <c r="AV48" s="37"/>
      <c r="AW48" s="37"/>
      <c r="AX48" s="37"/>
      <c r="AY48" s="37"/>
      <c r="AZ48" s="37"/>
      <c r="BA48" s="37"/>
      <c r="BB48" s="2"/>
      <c r="BC48" s="2"/>
      <c r="BD48" s="2"/>
      <c r="BE48" s="2"/>
      <c r="BF48" s="2"/>
      <c r="BG48" s="2"/>
      <c r="BH48" s="2"/>
      <c r="BI48" s="2"/>
      <c r="BJ48" s="2"/>
      <c r="BK48" s="2"/>
      <c r="BL48" s="2"/>
      <c r="BM48" s="2"/>
    </row>
    <row r="49" spans="1:65" ht="51" x14ac:dyDescent="0.2">
      <c r="A49" s="218"/>
      <c r="B49" s="224"/>
      <c r="C49" s="212"/>
      <c r="D49" s="212"/>
      <c r="E49" s="212"/>
      <c r="F49" s="213"/>
      <c r="G49" s="217"/>
      <c r="H49" s="211"/>
      <c r="I49" s="210"/>
      <c r="J49" s="210"/>
      <c r="K49" s="221"/>
      <c r="L49" s="219"/>
      <c r="M49" s="212"/>
      <c r="N49" s="210"/>
      <c r="O49" s="215"/>
      <c r="P49" s="217"/>
      <c r="Q49" s="210"/>
      <c r="R49" s="210"/>
      <c r="S49" s="212"/>
      <c r="T49" s="212"/>
      <c r="U49" s="215"/>
      <c r="V49" s="215"/>
      <c r="W49" s="212"/>
      <c r="X49" s="9" t="s">
        <v>853</v>
      </c>
      <c r="Y49" s="2" t="s">
        <v>116</v>
      </c>
      <c r="Z49" s="31">
        <v>43460</v>
      </c>
      <c r="AA49" s="32">
        <v>12467</v>
      </c>
      <c r="AB49" s="9" t="s">
        <v>1024</v>
      </c>
      <c r="AC49" s="31">
        <v>43465</v>
      </c>
      <c r="AD49" s="31">
        <v>43512</v>
      </c>
      <c r="AE49" s="34"/>
      <c r="AF49" s="2"/>
      <c r="AG49" s="176">
        <v>75000</v>
      </c>
      <c r="AH49" s="35"/>
      <c r="AI49" s="3"/>
      <c r="AJ49" s="3"/>
      <c r="AK49" s="35"/>
      <c r="AL49" s="215"/>
      <c r="AM49" s="215"/>
      <c r="AN49" s="215"/>
      <c r="AO49" s="215"/>
      <c r="AP49" s="3"/>
      <c r="AQ49" s="7"/>
      <c r="AR49" s="7"/>
      <c r="AS49" s="7"/>
      <c r="AT49" s="37"/>
      <c r="AU49" s="37"/>
      <c r="AV49" s="37"/>
      <c r="AW49" s="37"/>
      <c r="AX49" s="37"/>
      <c r="AY49" s="37"/>
      <c r="AZ49" s="37"/>
      <c r="BA49" s="37"/>
      <c r="BB49" s="2"/>
      <c r="BC49" s="2"/>
      <c r="BD49" s="2"/>
      <c r="BE49" s="2"/>
      <c r="BF49" s="2"/>
      <c r="BG49" s="2"/>
      <c r="BH49" s="2"/>
      <c r="BI49" s="2"/>
      <c r="BJ49" s="2"/>
      <c r="BK49" s="2"/>
      <c r="BL49" s="2"/>
      <c r="BM49" s="2"/>
    </row>
    <row r="50" spans="1:65" ht="51" x14ac:dyDescent="0.2">
      <c r="A50" s="218"/>
      <c r="B50" s="224"/>
      <c r="C50" s="212"/>
      <c r="D50" s="212"/>
      <c r="E50" s="212"/>
      <c r="F50" s="213"/>
      <c r="G50" s="217"/>
      <c r="H50" s="211"/>
      <c r="I50" s="210"/>
      <c r="J50" s="210"/>
      <c r="K50" s="221"/>
      <c r="L50" s="219"/>
      <c r="M50" s="212"/>
      <c r="N50" s="210"/>
      <c r="O50" s="215"/>
      <c r="P50" s="217"/>
      <c r="Q50" s="210"/>
      <c r="R50" s="210"/>
      <c r="S50" s="212"/>
      <c r="T50" s="212"/>
      <c r="U50" s="215"/>
      <c r="V50" s="215"/>
      <c r="W50" s="212"/>
      <c r="X50" s="9" t="s">
        <v>853</v>
      </c>
      <c r="Y50" s="2" t="s">
        <v>119</v>
      </c>
      <c r="Z50" s="31">
        <v>43511</v>
      </c>
      <c r="AA50" s="32">
        <v>12503</v>
      </c>
      <c r="AB50" s="9" t="s">
        <v>1120</v>
      </c>
      <c r="AC50" s="31">
        <v>43512</v>
      </c>
      <c r="AD50" s="31">
        <v>43693</v>
      </c>
      <c r="AE50" s="34"/>
      <c r="AF50" s="2"/>
      <c r="AG50" s="176">
        <v>225000</v>
      </c>
      <c r="AH50" s="35"/>
      <c r="AI50" s="3"/>
      <c r="AJ50" s="3"/>
      <c r="AK50" s="35"/>
      <c r="AL50" s="215"/>
      <c r="AM50" s="215"/>
      <c r="AN50" s="215"/>
      <c r="AO50" s="215"/>
      <c r="AP50" s="3"/>
      <c r="AQ50" s="7"/>
      <c r="AR50" s="7"/>
      <c r="AS50" s="7"/>
      <c r="AT50" s="37"/>
      <c r="AU50" s="37"/>
      <c r="AV50" s="37"/>
      <c r="AW50" s="37"/>
      <c r="AX50" s="37"/>
      <c r="AY50" s="37"/>
      <c r="AZ50" s="37"/>
      <c r="BA50" s="37"/>
      <c r="BB50" s="2"/>
      <c r="BC50" s="2"/>
      <c r="BD50" s="2"/>
      <c r="BE50" s="2"/>
      <c r="BF50" s="2"/>
      <c r="BG50" s="2"/>
      <c r="BH50" s="2"/>
      <c r="BI50" s="2"/>
      <c r="BJ50" s="2"/>
      <c r="BK50" s="2"/>
      <c r="BL50" s="2"/>
      <c r="BM50" s="2"/>
    </row>
    <row r="51" spans="1:65" ht="51" x14ac:dyDescent="0.2">
      <c r="A51" s="218"/>
      <c r="B51" s="224"/>
      <c r="C51" s="212"/>
      <c r="D51" s="212"/>
      <c r="E51" s="212"/>
      <c r="F51" s="213"/>
      <c r="G51" s="217"/>
      <c r="H51" s="211"/>
      <c r="I51" s="210"/>
      <c r="J51" s="210"/>
      <c r="K51" s="221"/>
      <c r="L51" s="219"/>
      <c r="M51" s="212"/>
      <c r="N51" s="210"/>
      <c r="O51" s="215"/>
      <c r="P51" s="217"/>
      <c r="Q51" s="210"/>
      <c r="R51" s="210"/>
      <c r="S51" s="212"/>
      <c r="T51" s="212"/>
      <c r="U51" s="215"/>
      <c r="V51" s="215"/>
      <c r="W51" s="212"/>
      <c r="X51" s="9" t="s">
        <v>853</v>
      </c>
      <c r="Y51" s="2" t="s">
        <v>117</v>
      </c>
      <c r="Z51" s="31">
        <v>43685</v>
      </c>
      <c r="AA51" s="32">
        <v>12613</v>
      </c>
      <c r="AB51" s="9" t="s">
        <v>1120</v>
      </c>
      <c r="AC51" s="31">
        <v>43693</v>
      </c>
      <c r="AD51" s="31">
        <v>43877</v>
      </c>
      <c r="AE51" s="34"/>
      <c r="AF51" s="2"/>
      <c r="AG51" s="176">
        <v>225000</v>
      </c>
      <c r="AH51" s="35"/>
      <c r="AI51" s="3"/>
      <c r="AJ51" s="3"/>
      <c r="AK51" s="35"/>
      <c r="AL51" s="215"/>
      <c r="AM51" s="215"/>
      <c r="AN51" s="215"/>
      <c r="AO51" s="215"/>
      <c r="AP51" s="3"/>
      <c r="AQ51" s="7"/>
      <c r="AR51" s="7"/>
      <c r="AS51" s="7"/>
      <c r="AT51" s="37"/>
      <c r="AU51" s="37"/>
      <c r="AV51" s="37"/>
      <c r="AW51" s="37"/>
      <c r="AX51" s="37"/>
      <c r="AY51" s="37"/>
      <c r="AZ51" s="37"/>
      <c r="BA51" s="37"/>
      <c r="BB51" s="2"/>
      <c r="BC51" s="2"/>
      <c r="BD51" s="2"/>
      <c r="BE51" s="2"/>
      <c r="BF51" s="2"/>
      <c r="BG51" s="2"/>
      <c r="BH51" s="2"/>
      <c r="BI51" s="2"/>
      <c r="BJ51" s="2"/>
      <c r="BK51" s="2"/>
      <c r="BL51" s="2"/>
      <c r="BM51" s="2"/>
    </row>
    <row r="52" spans="1:65" ht="63.75" x14ac:dyDescent="0.2">
      <c r="A52" s="218">
        <v>5</v>
      </c>
      <c r="B52" s="224" t="s">
        <v>182</v>
      </c>
      <c r="C52" s="212" t="s">
        <v>157</v>
      </c>
      <c r="D52" s="212" t="s">
        <v>158</v>
      </c>
      <c r="E52" s="212" t="s">
        <v>216</v>
      </c>
      <c r="F52" s="213" t="s">
        <v>183</v>
      </c>
      <c r="G52" s="217" t="s">
        <v>722</v>
      </c>
      <c r="H52" s="211" t="s">
        <v>579</v>
      </c>
      <c r="I52" s="210">
        <v>41676</v>
      </c>
      <c r="J52" s="210">
        <v>42041</v>
      </c>
      <c r="K52" s="221" t="s">
        <v>167</v>
      </c>
      <c r="L52" s="219" t="s">
        <v>184</v>
      </c>
      <c r="M52" s="212" t="s">
        <v>185</v>
      </c>
      <c r="N52" s="210">
        <v>41688</v>
      </c>
      <c r="O52" s="215">
        <v>81999.960000000006</v>
      </c>
      <c r="P52" s="217" t="s">
        <v>406</v>
      </c>
      <c r="Q52" s="210">
        <v>41688</v>
      </c>
      <c r="R52" s="210">
        <v>42052</v>
      </c>
      <c r="S52" s="212" t="s">
        <v>127</v>
      </c>
      <c r="T52" s="212"/>
      <c r="U52" s="215"/>
      <c r="V52" s="215"/>
      <c r="W52" s="212" t="s">
        <v>129</v>
      </c>
      <c r="X52" s="6" t="s">
        <v>285</v>
      </c>
      <c r="Y52" s="2" t="s">
        <v>133</v>
      </c>
      <c r="Z52" s="31">
        <v>41941</v>
      </c>
      <c r="AA52" s="32">
        <v>11432</v>
      </c>
      <c r="AB52" s="9" t="s">
        <v>244</v>
      </c>
      <c r="AC52" s="31"/>
      <c r="AD52" s="31"/>
      <c r="AE52" s="40">
        <f>AG52/O52*100</f>
        <v>25</v>
      </c>
      <c r="AF52" s="2"/>
      <c r="AG52" s="176">
        <v>20499.990000000002</v>
      </c>
      <c r="AH52" s="35"/>
      <c r="AI52" s="3"/>
      <c r="AJ52" s="3"/>
      <c r="AK52" s="35"/>
      <c r="AL52" s="215">
        <f>81999.96-AH52+AG52-AH53+AG53-AH54+AG54-AH55+AG55-AH56+AG56-AH57+AG57-AH58+AG58-AH59+AG59</f>
        <v>574455.30000000005</v>
      </c>
      <c r="AM52" s="215">
        <f>95024.93+68333.3+0+0+0+20499.99+6833.33+13666.66+6833.33+6833.33+6833.33+6833.33+6833.33+0+6833.33+6833.33+6833.33+6833.33+6833.33+6833.33+6833.33+6833.33+12960+13666.66+6833.33+0+6833.33+6833.33+13666.66+11653.83+6833.33+11057.33+6833.33+6833.33+6833.33+6833.33+6833.33</f>
        <v>417695.95000000007</v>
      </c>
      <c r="AN52" s="215">
        <v>55999.21</v>
      </c>
      <c r="AO52" s="215">
        <f>AM52+AN52</f>
        <v>473695.16000000009</v>
      </c>
      <c r="AP52" s="234"/>
      <c r="AQ52" s="7"/>
      <c r="AR52" s="7"/>
      <c r="AS52" s="211"/>
      <c r="AT52" s="211"/>
      <c r="AU52" s="211"/>
      <c r="AV52" s="211"/>
      <c r="AW52" s="211"/>
      <c r="AX52" s="211"/>
      <c r="AY52" s="211"/>
      <c r="AZ52" s="211"/>
      <c r="BA52" s="211"/>
      <c r="BB52" s="211"/>
      <c r="BC52" s="211"/>
      <c r="BD52" s="211"/>
      <c r="BE52" s="211"/>
      <c r="BF52" s="211"/>
      <c r="BG52" s="211"/>
      <c r="BH52" s="211" t="s">
        <v>241</v>
      </c>
      <c r="BI52" s="211"/>
      <c r="BJ52" s="211"/>
      <c r="BK52" s="211"/>
      <c r="BL52" s="211"/>
      <c r="BM52" s="211"/>
    </row>
    <row r="53" spans="1:65" ht="89.25" x14ac:dyDescent="0.2">
      <c r="A53" s="218"/>
      <c r="B53" s="224"/>
      <c r="C53" s="212"/>
      <c r="D53" s="212"/>
      <c r="E53" s="212"/>
      <c r="F53" s="213"/>
      <c r="G53" s="217"/>
      <c r="H53" s="211"/>
      <c r="I53" s="210"/>
      <c r="J53" s="210"/>
      <c r="K53" s="221"/>
      <c r="L53" s="219"/>
      <c r="M53" s="212"/>
      <c r="N53" s="210"/>
      <c r="O53" s="215"/>
      <c r="P53" s="217"/>
      <c r="Q53" s="210"/>
      <c r="R53" s="210"/>
      <c r="S53" s="212"/>
      <c r="T53" s="212"/>
      <c r="U53" s="215"/>
      <c r="V53" s="215"/>
      <c r="W53" s="212"/>
      <c r="X53" s="9" t="s">
        <v>853</v>
      </c>
      <c r="Y53" s="2" t="s">
        <v>132</v>
      </c>
      <c r="Z53" s="31">
        <v>42048</v>
      </c>
      <c r="AA53" s="32">
        <v>11509</v>
      </c>
      <c r="AB53" s="9" t="s">
        <v>276</v>
      </c>
      <c r="AC53" s="31">
        <v>42052</v>
      </c>
      <c r="AD53" s="31">
        <v>42417</v>
      </c>
      <c r="AE53" s="40"/>
      <c r="AF53" s="2"/>
      <c r="AG53" s="176">
        <v>102499.95</v>
      </c>
      <c r="AH53" s="35"/>
      <c r="AI53" s="3"/>
      <c r="AJ53" s="3"/>
      <c r="AK53" s="35"/>
      <c r="AL53" s="215"/>
      <c r="AM53" s="215"/>
      <c r="AN53" s="215"/>
      <c r="AO53" s="215"/>
      <c r="AP53" s="211"/>
      <c r="AQ53" s="7"/>
      <c r="AR53" s="7"/>
      <c r="AS53" s="211"/>
      <c r="AT53" s="211"/>
      <c r="AU53" s="211"/>
      <c r="AV53" s="211"/>
      <c r="AW53" s="211"/>
      <c r="AX53" s="211"/>
      <c r="AY53" s="211"/>
      <c r="AZ53" s="211"/>
      <c r="BA53" s="211"/>
      <c r="BB53" s="211"/>
      <c r="BC53" s="211"/>
      <c r="BD53" s="211"/>
      <c r="BE53" s="211"/>
      <c r="BF53" s="211"/>
      <c r="BG53" s="211"/>
      <c r="BH53" s="211"/>
      <c r="BI53" s="211"/>
      <c r="BJ53" s="211"/>
      <c r="BK53" s="211"/>
      <c r="BL53" s="211"/>
      <c r="BM53" s="211"/>
    </row>
    <row r="54" spans="1:65" ht="51" x14ac:dyDescent="0.2">
      <c r="A54" s="218"/>
      <c r="B54" s="224"/>
      <c r="C54" s="212"/>
      <c r="D54" s="212"/>
      <c r="E54" s="212"/>
      <c r="F54" s="213"/>
      <c r="G54" s="217"/>
      <c r="H54" s="211"/>
      <c r="I54" s="210"/>
      <c r="J54" s="210"/>
      <c r="K54" s="221"/>
      <c r="L54" s="219"/>
      <c r="M54" s="212"/>
      <c r="N54" s="210"/>
      <c r="O54" s="215"/>
      <c r="P54" s="217"/>
      <c r="Q54" s="210"/>
      <c r="R54" s="210"/>
      <c r="S54" s="212"/>
      <c r="T54" s="212"/>
      <c r="U54" s="215"/>
      <c r="V54" s="215"/>
      <c r="W54" s="212"/>
      <c r="X54" s="9" t="s">
        <v>853</v>
      </c>
      <c r="Y54" s="2" t="s">
        <v>142</v>
      </c>
      <c r="Z54" s="31">
        <v>42417</v>
      </c>
      <c r="AA54" s="32">
        <v>11752</v>
      </c>
      <c r="AB54" s="9" t="s">
        <v>384</v>
      </c>
      <c r="AC54" s="31">
        <v>42417</v>
      </c>
      <c r="AD54" s="31">
        <v>42783</v>
      </c>
      <c r="AE54" s="40"/>
      <c r="AF54" s="2"/>
      <c r="AG54" s="176">
        <v>102499.95</v>
      </c>
      <c r="AH54" s="35"/>
      <c r="AI54" s="3"/>
      <c r="AJ54" s="3"/>
      <c r="AK54" s="35"/>
      <c r="AL54" s="215"/>
      <c r="AM54" s="215"/>
      <c r="AN54" s="215"/>
      <c r="AO54" s="215"/>
      <c r="AP54" s="211"/>
      <c r="AQ54" s="7"/>
      <c r="AR54" s="7"/>
      <c r="AS54" s="211"/>
      <c r="AT54" s="211"/>
      <c r="AU54" s="211"/>
      <c r="AV54" s="211"/>
      <c r="AW54" s="211"/>
      <c r="AX54" s="211"/>
      <c r="AY54" s="211"/>
      <c r="AZ54" s="211"/>
      <c r="BA54" s="211"/>
      <c r="BB54" s="211"/>
      <c r="BC54" s="211"/>
      <c r="BD54" s="211"/>
      <c r="BE54" s="211"/>
      <c r="BF54" s="211"/>
      <c r="BG54" s="211"/>
      <c r="BH54" s="211"/>
      <c r="BI54" s="211"/>
      <c r="BJ54" s="211"/>
      <c r="BK54" s="211"/>
      <c r="BL54" s="211"/>
      <c r="BM54" s="211"/>
    </row>
    <row r="55" spans="1:65" ht="89.25" x14ac:dyDescent="0.2">
      <c r="A55" s="218"/>
      <c r="B55" s="224"/>
      <c r="C55" s="212"/>
      <c r="D55" s="212"/>
      <c r="E55" s="212"/>
      <c r="F55" s="213"/>
      <c r="G55" s="217"/>
      <c r="H55" s="211"/>
      <c r="I55" s="210"/>
      <c r="J55" s="210"/>
      <c r="K55" s="221"/>
      <c r="L55" s="219"/>
      <c r="M55" s="212"/>
      <c r="N55" s="210"/>
      <c r="O55" s="215"/>
      <c r="P55" s="217"/>
      <c r="Q55" s="210"/>
      <c r="R55" s="210"/>
      <c r="S55" s="212"/>
      <c r="T55" s="212"/>
      <c r="U55" s="215"/>
      <c r="V55" s="215"/>
      <c r="W55" s="212"/>
      <c r="X55" s="9" t="s">
        <v>853</v>
      </c>
      <c r="Y55" s="2" t="s">
        <v>143</v>
      </c>
      <c r="Z55" s="31">
        <v>42783</v>
      </c>
      <c r="AA55" s="32">
        <v>12011</v>
      </c>
      <c r="AB55" s="9" t="s">
        <v>619</v>
      </c>
      <c r="AC55" s="31">
        <v>42783</v>
      </c>
      <c r="AD55" s="31">
        <v>43148</v>
      </c>
      <c r="AE55" s="40"/>
      <c r="AF55" s="2"/>
      <c r="AG55" s="176">
        <v>102499.95</v>
      </c>
      <c r="AH55" s="35"/>
      <c r="AI55" s="3"/>
      <c r="AJ55" s="3"/>
      <c r="AK55" s="35"/>
      <c r="AL55" s="215"/>
      <c r="AM55" s="215"/>
      <c r="AN55" s="215"/>
      <c r="AO55" s="215"/>
      <c r="AP55" s="7"/>
      <c r="AQ55" s="7"/>
      <c r="AR55" s="7"/>
      <c r="AS55" s="7"/>
      <c r="AT55" s="7"/>
      <c r="AU55" s="7"/>
      <c r="AV55" s="7"/>
      <c r="AW55" s="7"/>
      <c r="AX55" s="7"/>
      <c r="AY55" s="7"/>
      <c r="AZ55" s="7"/>
      <c r="BA55" s="7"/>
      <c r="BB55" s="7"/>
      <c r="BC55" s="7"/>
      <c r="BD55" s="7"/>
      <c r="BE55" s="7"/>
      <c r="BF55" s="7"/>
      <c r="BG55" s="7"/>
      <c r="BH55" s="7"/>
      <c r="BI55" s="7"/>
      <c r="BJ55" s="7"/>
      <c r="BK55" s="7"/>
      <c r="BL55" s="7"/>
      <c r="BM55" s="7"/>
    </row>
    <row r="56" spans="1:65" ht="51" x14ac:dyDescent="0.2">
      <c r="A56" s="218"/>
      <c r="B56" s="224"/>
      <c r="C56" s="212"/>
      <c r="D56" s="212"/>
      <c r="E56" s="212"/>
      <c r="F56" s="213"/>
      <c r="G56" s="217"/>
      <c r="H56" s="211"/>
      <c r="I56" s="210"/>
      <c r="J56" s="210"/>
      <c r="K56" s="221"/>
      <c r="L56" s="219"/>
      <c r="M56" s="212"/>
      <c r="N56" s="210"/>
      <c r="O56" s="215"/>
      <c r="P56" s="217"/>
      <c r="Q56" s="210"/>
      <c r="R56" s="210"/>
      <c r="S56" s="212"/>
      <c r="T56" s="212"/>
      <c r="U56" s="215"/>
      <c r="V56" s="215"/>
      <c r="W56" s="212"/>
      <c r="X56" s="9" t="s">
        <v>853</v>
      </c>
      <c r="Y56" s="2" t="s">
        <v>144</v>
      </c>
      <c r="Z56" s="31">
        <v>43147</v>
      </c>
      <c r="AA56" s="32">
        <v>12255</v>
      </c>
      <c r="AB56" s="9" t="s">
        <v>806</v>
      </c>
      <c r="AC56" s="31">
        <v>43148</v>
      </c>
      <c r="AD56" s="31">
        <v>43329</v>
      </c>
      <c r="AE56" s="40"/>
      <c r="AF56" s="2"/>
      <c r="AG56" s="176">
        <v>51249.97</v>
      </c>
      <c r="AH56" s="35"/>
      <c r="AI56" s="3"/>
      <c r="AJ56" s="3"/>
      <c r="AK56" s="35"/>
      <c r="AL56" s="215"/>
      <c r="AM56" s="215"/>
      <c r="AN56" s="215"/>
      <c r="AO56" s="215"/>
      <c r="AP56" s="7"/>
      <c r="AQ56" s="7"/>
      <c r="AR56" s="7"/>
      <c r="AS56" s="7"/>
      <c r="AT56" s="7"/>
      <c r="AU56" s="7"/>
      <c r="AV56" s="7"/>
      <c r="AW56" s="7"/>
      <c r="AX56" s="7"/>
      <c r="AY56" s="7"/>
      <c r="AZ56" s="7"/>
      <c r="BA56" s="7"/>
      <c r="BB56" s="7"/>
      <c r="BC56" s="7"/>
      <c r="BD56" s="7"/>
      <c r="BE56" s="7"/>
      <c r="BF56" s="7"/>
      <c r="BG56" s="7"/>
      <c r="BH56" s="7"/>
      <c r="BI56" s="7"/>
      <c r="BJ56" s="7"/>
      <c r="BK56" s="7"/>
      <c r="BL56" s="7"/>
      <c r="BM56" s="7"/>
    </row>
    <row r="57" spans="1:65" ht="51" x14ac:dyDescent="0.2">
      <c r="A57" s="218"/>
      <c r="B57" s="224"/>
      <c r="C57" s="212"/>
      <c r="D57" s="212"/>
      <c r="E57" s="212"/>
      <c r="F57" s="213"/>
      <c r="G57" s="217"/>
      <c r="H57" s="211"/>
      <c r="I57" s="210"/>
      <c r="J57" s="210"/>
      <c r="K57" s="221"/>
      <c r="L57" s="219"/>
      <c r="M57" s="212"/>
      <c r="N57" s="210"/>
      <c r="O57" s="215"/>
      <c r="P57" s="217"/>
      <c r="Q57" s="210"/>
      <c r="R57" s="210"/>
      <c r="S57" s="212"/>
      <c r="T57" s="212"/>
      <c r="U57" s="215"/>
      <c r="V57" s="215"/>
      <c r="W57" s="212"/>
      <c r="X57" s="9" t="s">
        <v>853</v>
      </c>
      <c r="Y57" s="2" t="s">
        <v>116</v>
      </c>
      <c r="Z57" s="31">
        <v>43328</v>
      </c>
      <c r="AA57" s="32">
        <v>12377</v>
      </c>
      <c r="AB57" s="9" t="s">
        <v>948</v>
      </c>
      <c r="AC57" s="31">
        <v>43329</v>
      </c>
      <c r="AD57" s="31">
        <v>43465</v>
      </c>
      <c r="AE57" s="40"/>
      <c r="AF57" s="2"/>
      <c r="AG57" s="176">
        <v>51249.97</v>
      </c>
      <c r="AH57" s="35"/>
      <c r="AI57" s="3"/>
      <c r="AJ57" s="3"/>
      <c r="AK57" s="35"/>
      <c r="AL57" s="215"/>
      <c r="AM57" s="215"/>
      <c r="AN57" s="215"/>
      <c r="AO57" s="215"/>
      <c r="AP57" s="7"/>
      <c r="AQ57" s="7"/>
      <c r="AR57" s="7"/>
      <c r="AS57" s="7"/>
      <c r="AT57" s="7"/>
      <c r="AU57" s="7"/>
      <c r="AV57" s="7"/>
      <c r="AW57" s="7"/>
      <c r="AX57" s="7"/>
      <c r="AY57" s="7"/>
      <c r="AZ57" s="7"/>
      <c r="BA57" s="7"/>
      <c r="BB57" s="7"/>
      <c r="BC57" s="7"/>
      <c r="BD57" s="7"/>
      <c r="BE57" s="7"/>
      <c r="BF57" s="7"/>
      <c r="BG57" s="7"/>
      <c r="BH57" s="7"/>
      <c r="BI57" s="7"/>
      <c r="BJ57" s="7"/>
      <c r="BK57" s="7"/>
      <c r="BL57" s="7"/>
      <c r="BM57" s="7"/>
    </row>
    <row r="58" spans="1:65" ht="51" x14ac:dyDescent="0.2">
      <c r="A58" s="218"/>
      <c r="B58" s="224"/>
      <c r="C58" s="212"/>
      <c r="D58" s="212"/>
      <c r="E58" s="212"/>
      <c r="F58" s="213"/>
      <c r="G58" s="217"/>
      <c r="H58" s="211"/>
      <c r="I58" s="210"/>
      <c r="J58" s="210"/>
      <c r="K58" s="221"/>
      <c r="L58" s="219"/>
      <c r="M58" s="212"/>
      <c r="N58" s="210"/>
      <c r="O58" s="215"/>
      <c r="P58" s="217"/>
      <c r="Q58" s="210"/>
      <c r="R58" s="210"/>
      <c r="S58" s="212"/>
      <c r="T58" s="212"/>
      <c r="U58" s="215"/>
      <c r="V58" s="215"/>
      <c r="W58" s="212"/>
      <c r="X58" s="9" t="s">
        <v>853</v>
      </c>
      <c r="Y58" s="2" t="s">
        <v>119</v>
      </c>
      <c r="Z58" s="31">
        <v>43460</v>
      </c>
      <c r="AA58" s="32">
        <v>12467</v>
      </c>
      <c r="AB58" s="9" t="s">
        <v>1027</v>
      </c>
      <c r="AC58" s="31">
        <v>43465</v>
      </c>
      <c r="AD58" s="31">
        <v>43513</v>
      </c>
      <c r="AE58" s="40"/>
      <c r="AF58" s="2"/>
      <c r="AG58" s="176">
        <v>10705.59</v>
      </c>
      <c r="AH58" s="35"/>
      <c r="AI58" s="3"/>
      <c r="AJ58" s="3"/>
      <c r="AK58" s="35"/>
      <c r="AL58" s="215"/>
      <c r="AM58" s="215"/>
      <c r="AN58" s="215"/>
      <c r="AO58" s="215"/>
      <c r="AP58" s="7"/>
      <c r="AQ58" s="7"/>
      <c r="AR58" s="7"/>
      <c r="AS58" s="7"/>
      <c r="AT58" s="7"/>
      <c r="AU58" s="7"/>
      <c r="AV58" s="7"/>
      <c r="AW58" s="7"/>
      <c r="AX58" s="7"/>
      <c r="AY58" s="7"/>
      <c r="AZ58" s="7"/>
      <c r="BA58" s="7"/>
      <c r="BB58" s="7"/>
      <c r="BC58" s="7"/>
      <c r="BD58" s="7"/>
      <c r="BE58" s="7"/>
      <c r="BF58" s="7"/>
      <c r="BG58" s="7"/>
      <c r="BH58" s="7"/>
      <c r="BI58" s="7"/>
      <c r="BJ58" s="7"/>
      <c r="BK58" s="7"/>
      <c r="BL58" s="7"/>
      <c r="BM58" s="7"/>
    </row>
    <row r="59" spans="1:65" ht="51" x14ac:dyDescent="0.2">
      <c r="A59" s="218"/>
      <c r="B59" s="224"/>
      <c r="C59" s="212"/>
      <c r="D59" s="212"/>
      <c r="E59" s="212"/>
      <c r="F59" s="213"/>
      <c r="G59" s="217"/>
      <c r="H59" s="211"/>
      <c r="I59" s="210"/>
      <c r="J59" s="210"/>
      <c r="K59" s="221"/>
      <c r="L59" s="219"/>
      <c r="M59" s="212"/>
      <c r="N59" s="210"/>
      <c r="O59" s="215"/>
      <c r="P59" s="217"/>
      <c r="Q59" s="210"/>
      <c r="R59" s="210"/>
      <c r="S59" s="212"/>
      <c r="T59" s="212"/>
      <c r="U59" s="215"/>
      <c r="V59" s="215"/>
      <c r="W59" s="212"/>
      <c r="X59" s="9" t="s">
        <v>853</v>
      </c>
      <c r="Y59" s="2" t="s">
        <v>117</v>
      </c>
      <c r="Z59" s="31">
        <v>43511</v>
      </c>
      <c r="AA59" s="32">
        <v>12503</v>
      </c>
      <c r="AB59" s="9" t="s">
        <v>1121</v>
      </c>
      <c r="AC59" s="31">
        <v>43513</v>
      </c>
      <c r="AD59" s="31">
        <v>43694</v>
      </c>
      <c r="AE59" s="40"/>
      <c r="AF59" s="2"/>
      <c r="AG59" s="176">
        <v>51249.97</v>
      </c>
      <c r="AH59" s="35"/>
      <c r="AI59" s="3"/>
      <c r="AJ59" s="3"/>
      <c r="AK59" s="35"/>
      <c r="AL59" s="215"/>
      <c r="AM59" s="215"/>
      <c r="AN59" s="215"/>
      <c r="AO59" s="215"/>
      <c r="AP59" s="7"/>
      <c r="AQ59" s="7"/>
      <c r="AR59" s="7"/>
      <c r="AS59" s="7"/>
      <c r="AT59" s="7"/>
      <c r="AU59" s="7"/>
      <c r="AV59" s="7"/>
      <c r="AW59" s="7"/>
      <c r="AX59" s="7"/>
      <c r="AY59" s="7"/>
      <c r="AZ59" s="7"/>
      <c r="BA59" s="7"/>
      <c r="BB59" s="7"/>
      <c r="BC59" s="7"/>
      <c r="BD59" s="7"/>
      <c r="BE59" s="7"/>
      <c r="BF59" s="7"/>
      <c r="BG59" s="7"/>
      <c r="BH59" s="7"/>
      <c r="BI59" s="7"/>
      <c r="BJ59" s="7"/>
      <c r="BK59" s="7"/>
      <c r="BL59" s="7"/>
      <c r="BM59" s="7"/>
    </row>
    <row r="60" spans="1:65" x14ac:dyDescent="0.2">
      <c r="A60" s="218">
        <v>6</v>
      </c>
      <c r="B60" s="224" t="s">
        <v>232</v>
      </c>
      <c r="C60" s="212" t="s">
        <v>167</v>
      </c>
      <c r="D60" s="212" t="s">
        <v>135</v>
      </c>
      <c r="E60" s="212" t="s">
        <v>123</v>
      </c>
      <c r="F60" s="213" t="s">
        <v>233</v>
      </c>
      <c r="G60" s="217" t="s">
        <v>430</v>
      </c>
      <c r="H60" s="211" t="s">
        <v>580</v>
      </c>
      <c r="I60" s="210">
        <v>41772</v>
      </c>
      <c r="J60" s="210">
        <v>42137</v>
      </c>
      <c r="K60" s="216" t="s">
        <v>226</v>
      </c>
      <c r="L60" s="219" t="s">
        <v>1853</v>
      </c>
      <c r="M60" s="212" t="s">
        <v>234</v>
      </c>
      <c r="N60" s="210">
        <v>41864</v>
      </c>
      <c r="O60" s="215">
        <v>69239.88</v>
      </c>
      <c r="P60" s="217" t="s">
        <v>691</v>
      </c>
      <c r="Q60" s="210">
        <v>41864</v>
      </c>
      <c r="R60" s="210">
        <v>42229</v>
      </c>
      <c r="S60" s="212" t="s">
        <v>228</v>
      </c>
      <c r="T60" s="212"/>
      <c r="U60" s="215"/>
      <c r="V60" s="215"/>
      <c r="W60" s="212" t="s">
        <v>192</v>
      </c>
      <c r="X60" s="9"/>
      <c r="Y60" s="2"/>
      <c r="Z60" s="2"/>
      <c r="AA60" s="2"/>
      <c r="AB60" s="9"/>
      <c r="AC60" s="31"/>
      <c r="AD60" s="2"/>
      <c r="AE60" s="34"/>
      <c r="AF60" s="2"/>
      <c r="AG60" s="35"/>
      <c r="AH60" s="35"/>
      <c r="AI60" s="3"/>
      <c r="AJ60" s="3"/>
      <c r="AK60" s="35"/>
      <c r="AL60" s="215">
        <f>69239.88-AH61+AG61-AH62+AG62-AH63+AG63-AH64+AG64-AH65+AG65-AH66+AG66-AH67+AG67-AH68+AG68</f>
        <v>405378.46000000008</v>
      </c>
      <c r="AM60" s="215">
        <f>28157.24+69239.88+5769.99+5769.99+5769.99+5769.99+5769.99+5769.99+5769.99+5769.99+5769.99+5769.99+5769.99+5769.99+6454.41+6454.41+6454.41+6454.41+6454.41+6454.41+6454.41+6454.41+6454.41+6454.41+6454.41+6454.41+6454.41+6454.11+6454.11+6454.41+6454.41+6454.41+6454.41+6454.41+6454.41+6454.41+6454.41</f>
        <v>315087.82999999978</v>
      </c>
      <c r="AN60" s="215">
        <v>52065.58</v>
      </c>
      <c r="AO60" s="215">
        <f>AM60+AN60</f>
        <v>367153.4099999998</v>
      </c>
      <c r="AP60" s="2"/>
      <c r="AQ60" s="2"/>
      <c r="AR60" s="2"/>
      <c r="AS60" s="2"/>
      <c r="AT60" s="2"/>
      <c r="AU60" s="2"/>
      <c r="AV60" s="2"/>
      <c r="AW60" s="2"/>
      <c r="AX60" s="2"/>
      <c r="AY60" s="2"/>
      <c r="AZ60" s="2"/>
      <c r="BA60" s="2"/>
      <c r="BB60" s="6"/>
      <c r="BC60" s="6"/>
      <c r="BD60" s="2"/>
      <c r="BE60" s="2"/>
      <c r="BF60" s="2"/>
      <c r="BG60" s="2"/>
      <c r="BH60" s="2"/>
      <c r="BI60" s="2"/>
      <c r="BJ60" s="2"/>
      <c r="BK60" s="2"/>
      <c r="BL60" s="2"/>
      <c r="BM60" s="2"/>
    </row>
    <row r="61" spans="1:65" ht="25.5" x14ac:dyDescent="0.2">
      <c r="A61" s="218"/>
      <c r="B61" s="224"/>
      <c r="C61" s="212"/>
      <c r="D61" s="212"/>
      <c r="E61" s="212"/>
      <c r="F61" s="213"/>
      <c r="G61" s="217"/>
      <c r="H61" s="211"/>
      <c r="I61" s="210"/>
      <c r="J61" s="210"/>
      <c r="K61" s="216"/>
      <c r="L61" s="219"/>
      <c r="M61" s="212"/>
      <c r="N61" s="210"/>
      <c r="O61" s="215"/>
      <c r="P61" s="217"/>
      <c r="Q61" s="210"/>
      <c r="R61" s="210"/>
      <c r="S61" s="212"/>
      <c r="T61" s="212"/>
      <c r="U61" s="215"/>
      <c r="V61" s="215"/>
      <c r="W61" s="212"/>
      <c r="X61" s="9" t="s">
        <v>853</v>
      </c>
      <c r="Y61" s="2" t="s">
        <v>130</v>
      </c>
      <c r="Z61" s="31">
        <v>42229</v>
      </c>
      <c r="AA61" s="32">
        <v>11622</v>
      </c>
      <c r="AB61" s="9" t="s">
        <v>324</v>
      </c>
      <c r="AC61" s="31">
        <v>42229</v>
      </c>
      <c r="AD61" s="31">
        <v>42595</v>
      </c>
      <c r="AE61" s="34"/>
      <c r="AF61" s="2"/>
      <c r="AG61" s="35">
        <v>69239.88</v>
      </c>
      <c r="AH61" s="35"/>
      <c r="AI61" s="3"/>
      <c r="AJ61" s="3"/>
      <c r="AK61" s="35"/>
      <c r="AL61" s="215"/>
      <c r="AM61" s="215"/>
      <c r="AN61" s="215"/>
      <c r="AO61" s="215"/>
      <c r="AP61" s="2"/>
      <c r="AQ61" s="2"/>
      <c r="AR61" s="2"/>
      <c r="AS61" s="2"/>
      <c r="AT61" s="2"/>
      <c r="AU61" s="2"/>
      <c r="AV61" s="2"/>
      <c r="AW61" s="2"/>
      <c r="AX61" s="2"/>
      <c r="AY61" s="2"/>
      <c r="AZ61" s="2"/>
      <c r="BA61" s="2"/>
      <c r="BB61" s="2"/>
      <c r="BC61" s="2"/>
      <c r="BD61" s="2"/>
      <c r="BE61" s="2"/>
      <c r="BF61" s="2"/>
      <c r="BG61" s="2"/>
      <c r="BH61" s="2"/>
      <c r="BI61" s="2"/>
      <c r="BJ61" s="2"/>
      <c r="BK61" s="2"/>
      <c r="BL61" s="2"/>
      <c r="BM61" s="2"/>
    </row>
    <row r="62" spans="1:65" ht="51" x14ac:dyDescent="0.2">
      <c r="A62" s="218"/>
      <c r="B62" s="224"/>
      <c r="C62" s="212"/>
      <c r="D62" s="212"/>
      <c r="E62" s="212"/>
      <c r="F62" s="213"/>
      <c r="G62" s="217"/>
      <c r="H62" s="211"/>
      <c r="I62" s="210"/>
      <c r="J62" s="210"/>
      <c r="K62" s="216"/>
      <c r="L62" s="219"/>
      <c r="M62" s="212"/>
      <c r="N62" s="210"/>
      <c r="O62" s="215"/>
      <c r="P62" s="217"/>
      <c r="Q62" s="210"/>
      <c r="R62" s="210"/>
      <c r="S62" s="212"/>
      <c r="T62" s="212"/>
      <c r="U62" s="215"/>
      <c r="V62" s="215"/>
      <c r="W62" s="212"/>
      <c r="X62" s="9" t="s">
        <v>853</v>
      </c>
      <c r="Y62" s="2" t="s">
        <v>132</v>
      </c>
      <c r="Z62" s="31">
        <v>42594</v>
      </c>
      <c r="AA62" s="32">
        <v>11874</v>
      </c>
      <c r="AB62" s="9" t="s">
        <v>494</v>
      </c>
      <c r="AC62" s="31">
        <v>42595</v>
      </c>
      <c r="AD62" s="31">
        <v>42960</v>
      </c>
      <c r="AE62" s="34"/>
      <c r="AF62" s="2"/>
      <c r="AG62" s="35">
        <v>69239.88</v>
      </c>
      <c r="AH62" s="35"/>
      <c r="AI62" s="3"/>
      <c r="AJ62" s="3"/>
      <c r="AK62" s="35"/>
      <c r="AL62" s="215"/>
      <c r="AM62" s="215"/>
      <c r="AN62" s="215"/>
      <c r="AO62" s="215"/>
      <c r="AP62" s="2"/>
      <c r="AQ62" s="2"/>
      <c r="AR62" s="2"/>
      <c r="AS62" s="2"/>
      <c r="AT62" s="2"/>
      <c r="AU62" s="2"/>
      <c r="AV62" s="2"/>
      <c r="AW62" s="2"/>
      <c r="AX62" s="2"/>
      <c r="AY62" s="2"/>
      <c r="AZ62" s="2"/>
      <c r="BA62" s="2"/>
      <c r="BB62" s="2"/>
      <c r="BC62" s="2"/>
      <c r="BD62" s="2"/>
      <c r="BE62" s="2"/>
      <c r="BF62" s="2"/>
      <c r="BG62" s="2"/>
      <c r="BH62" s="2"/>
      <c r="BI62" s="2"/>
      <c r="BJ62" s="2"/>
      <c r="BK62" s="2"/>
      <c r="BL62" s="2"/>
      <c r="BM62" s="2"/>
    </row>
    <row r="63" spans="1:65" ht="127.5" x14ac:dyDescent="0.2">
      <c r="A63" s="218"/>
      <c r="B63" s="224"/>
      <c r="C63" s="212"/>
      <c r="D63" s="212"/>
      <c r="E63" s="212"/>
      <c r="F63" s="213"/>
      <c r="G63" s="217"/>
      <c r="H63" s="211"/>
      <c r="I63" s="210"/>
      <c r="J63" s="210"/>
      <c r="K63" s="216"/>
      <c r="L63" s="219"/>
      <c r="M63" s="212"/>
      <c r="N63" s="210"/>
      <c r="O63" s="215"/>
      <c r="P63" s="217"/>
      <c r="Q63" s="210"/>
      <c r="R63" s="210"/>
      <c r="S63" s="212"/>
      <c r="T63" s="212"/>
      <c r="U63" s="215"/>
      <c r="V63" s="215"/>
      <c r="W63" s="212"/>
      <c r="X63" s="9" t="s">
        <v>285</v>
      </c>
      <c r="Y63" s="2" t="s">
        <v>142</v>
      </c>
      <c r="Z63" s="31">
        <v>42719</v>
      </c>
      <c r="AA63" s="32">
        <v>11965</v>
      </c>
      <c r="AB63" s="9" t="s">
        <v>527</v>
      </c>
      <c r="AC63" s="31"/>
      <c r="AD63" s="31"/>
      <c r="AE63" s="34"/>
      <c r="AF63" s="2"/>
      <c r="AG63" s="35">
        <v>13277.7</v>
      </c>
      <c r="AH63" s="35"/>
      <c r="AI63" s="3"/>
      <c r="AJ63" s="3"/>
      <c r="AK63" s="35"/>
      <c r="AL63" s="215"/>
      <c r="AM63" s="215"/>
      <c r="AN63" s="215"/>
      <c r="AO63" s="215"/>
      <c r="AP63" s="3"/>
      <c r="AQ63" s="2"/>
      <c r="AR63" s="2"/>
      <c r="AS63" s="2"/>
      <c r="AT63" s="2"/>
      <c r="AU63" s="2"/>
      <c r="AV63" s="2"/>
      <c r="AW63" s="2"/>
      <c r="AX63" s="2"/>
      <c r="AY63" s="2"/>
      <c r="AZ63" s="2"/>
      <c r="BA63" s="2"/>
      <c r="BB63" s="2"/>
      <c r="BC63" s="2"/>
      <c r="BD63" s="2"/>
      <c r="BE63" s="2"/>
      <c r="BF63" s="2"/>
      <c r="BG63" s="2"/>
      <c r="BH63" s="2"/>
      <c r="BI63" s="2"/>
      <c r="BJ63" s="2"/>
      <c r="BK63" s="2"/>
      <c r="BL63" s="2"/>
      <c r="BM63" s="2"/>
    </row>
    <row r="64" spans="1:65" ht="38.25" x14ac:dyDescent="0.2">
      <c r="A64" s="218"/>
      <c r="B64" s="224"/>
      <c r="C64" s="212"/>
      <c r="D64" s="212"/>
      <c r="E64" s="212"/>
      <c r="F64" s="213"/>
      <c r="G64" s="217"/>
      <c r="H64" s="211"/>
      <c r="I64" s="210"/>
      <c r="J64" s="210"/>
      <c r="K64" s="216"/>
      <c r="L64" s="219"/>
      <c r="M64" s="212"/>
      <c r="N64" s="210"/>
      <c r="O64" s="215"/>
      <c r="P64" s="217"/>
      <c r="Q64" s="210"/>
      <c r="R64" s="210"/>
      <c r="S64" s="212"/>
      <c r="T64" s="212"/>
      <c r="U64" s="215"/>
      <c r="V64" s="215"/>
      <c r="W64" s="212"/>
      <c r="X64" s="9" t="s">
        <v>853</v>
      </c>
      <c r="Y64" s="2" t="s">
        <v>143</v>
      </c>
      <c r="Z64" s="31">
        <v>42958</v>
      </c>
      <c r="AA64" s="32">
        <v>12118</v>
      </c>
      <c r="AB64" s="9" t="s">
        <v>690</v>
      </c>
      <c r="AC64" s="31">
        <v>42960</v>
      </c>
      <c r="AD64" s="31">
        <v>43325</v>
      </c>
      <c r="AE64" s="34"/>
      <c r="AF64" s="2"/>
      <c r="AG64" s="35">
        <v>77452.92</v>
      </c>
      <c r="AH64" s="35"/>
      <c r="AI64" s="3"/>
      <c r="AJ64" s="3"/>
      <c r="AK64" s="35"/>
      <c r="AL64" s="215"/>
      <c r="AM64" s="215"/>
      <c r="AN64" s="215"/>
      <c r="AO64" s="215"/>
      <c r="AP64" s="2"/>
      <c r="AQ64" s="2"/>
      <c r="AR64" s="2"/>
      <c r="AS64" s="2"/>
      <c r="AT64" s="2"/>
      <c r="AU64" s="2"/>
      <c r="AV64" s="2"/>
      <c r="AW64" s="2"/>
      <c r="AX64" s="2"/>
      <c r="AY64" s="2"/>
      <c r="AZ64" s="2"/>
      <c r="BA64" s="2"/>
      <c r="BB64" s="2"/>
      <c r="BC64" s="2"/>
      <c r="BD64" s="2"/>
      <c r="BE64" s="2"/>
      <c r="BF64" s="2"/>
      <c r="BG64" s="2"/>
      <c r="BH64" s="2"/>
      <c r="BI64" s="2"/>
      <c r="BJ64" s="2"/>
      <c r="BK64" s="2"/>
      <c r="BL64" s="2"/>
      <c r="BM64" s="2"/>
    </row>
    <row r="65" spans="1:65" ht="51" x14ac:dyDescent="0.2">
      <c r="A65" s="218"/>
      <c r="B65" s="224"/>
      <c r="C65" s="212"/>
      <c r="D65" s="212"/>
      <c r="E65" s="212"/>
      <c r="F65" s="213"/>
      <c r="G65" s="217"/>
      <c r="H65" s="211"/>
      <c r="I65" s="210"/>
      <c r="J65" s="210"/>
      <c r="K65" s="216"/>
      <c r="L65" s="219"/>
      <c r="M65" s="212"/>
      <c r="N65" s="210"/>
      <c r="O65" s="215"/>
      <c r="P65" s="217"/>
      <c r="Q65" s="210"/>
      <c r="R65" s="210"/>
      <c r="S65" s="212"/>
      <c r="T65" s="212"/>
      <c r="U65" s="215"/>
      <c r="V65" s="215"/>
      <c r="W65" s="212"/>
      <c r="X65" s="9" t="s">
        <v>853</v>
      </c>
      <c r="Y65" s="2" t="s">
        <v>144</v>
      </c>
      <c r="Z65" s="31">
        <v>43311</v>
      </c>
      <c r="AA65" s="32">
        <v>12358</v>
      </c>
      <c r="AB65" s="9" t="s">
        <v>918</v>
      </c>
      <c r="AC65" s="31">
        <v>43325</v>
      </c>
      <c r="AD65" s="31">
        <v>43465</v>
      </c>
      <c r="AE65" s="34"/>
      <c r="AF65" s="2"/>
      <c r="AG65" s="35">
        <v>29475.19</v>
      </c>
      <c r="AH65" s="35"/>
      <c r="AI65" s="3"/>
      <c r="AJ65" s="3"/>
      <c r="AK65" s="35"/>
      <c r="AL65" s="215"/>
      <c r="AM65" s="215"/>
      <c r="AN65" s="215"/>
      <c r="AO65" s="215"/>
      <c r="AP65" s="2"/>
      <c r="AQ65" s="2"/>
      <c r="AR65" s="2"/>
      <c r="AS65" s="2"/>
      <c r="AT65" s="2"/>
      <c r="AU65" s="2"/>
      <c r="AV65" s="2"/>
      <c r="AW65" s="2"/>
      <c r="AX65" s="2"/>
      <c r="AY65" s="2"/>
      <c r="AZ65" s="2"/>
      <c r="BA65" s="2"/>
      <c r="BB65" s="2"/>
      <c r="BC65" s="2"/>
      <c r="BD65" s="2"/>
      <c r="BE65" s="2"/>
      <c r="BF65" s="2"/>
      <c r="BG65" s="2"/>
      <c r="BH65" s="2"/>
      <c r="BI65" s="2"/>
      <c r="BJ65" s="2"/>
      <c r="BK65" s="2"/>
      <c r="BL65" s="2"/>
      <c r="BM65" s="2"/>
    </row>
    <row r="66" spans="1:65" ht="38.25" x14ac:dyDescent="0.2">
      <c r="A66" s="218"/>
      <c r="B66" s="224"/>
      <c r="C66" s="212"/>
      <c r="D66" s="212"/>
      <c r="E66" s="212"/>
      <c r="F66" s="213"/>
      <c r="G66" s="217"/>
      <c r="H66" s="211"/>
      <c r="I66" s="210"/>
      <c r="J66" s="210"/>
      <c r="K66" s="216"/>
      <c r="L66" s="219"/>
      <c r="M66" s="212"/>
      <c r="N66" s="210"/>
      <c r="O66" s="215"/>
      <c r="P66" s="217"/>
      <c r="Q66" s="210"/>
      <c r="R66" s="210"/>
      <c r="S66" s="212"/>
      <c r="T66" s="212"/>
      <c r="U66" s="215"/>
      <c r="V66" s="215"/>
      <c r="W66" s="212"/>
      <c r="X66" s="9" t="s">
        <v>853</v>
      </c>
      <c r="Y66" s="2" t="s">
        <v>116</v>
      </c>
      <c r="Z66" s="31">
        <v>43434</v>
      </c>
      <c r="AA66" s="32">
        <v>12456</v>
      </c>
      <c r="AB66" s="9" t="s">
        <v>984</v>
      </c>
      <c r="AC66" s="31">
        <v>43465</v>
      </c>
      <c r="AD66" s="31">
        <v>43646</v>
      </c>
      <c r="AE66" s="34"/>
      <c r="AF66" s="2"/>
      <c r="AG66" s="35">
        <v>38726.46</v>
      </c>
      <c r="AH66" s="35"/>
      <c r="AI66" s="3"/>
      <c r="AJ66" s="3"/>
      <c r="AK66" s="35"/>
      <c r="AL66" s="215"/>
      <c r="AM66" s="215"/>
      <c r="AN66" s="215"/>
      <c r="AO66" s="215"/>
      <c r="AP66" s="2"/>
      <c r="AQ66" s="2"/>
      <c r="AR66" s="2"/>
      <c r="AS66" s="2"/>
      <c r="AT66" s="2"/>
      <c r="AU66" s="2"/>
      <c r="AV66" s="2"/>
      <c r="AW66" s="2"/>
      <c r="AX66" s="2"/>
      <c r="AY66" s="2"/>
      <c r="AZ66" s="2"/>
      <c r="BA66" s="2"/>
      <c r="BB66" s="2"/>
      <c r="BC66" s="2"/>
      <c r="BD66" s="2"/>
      <c r="BE66" s="2"/>
      <c r="BF66" s="2"/>
      <c r="BG66" s="2"/>
      <c r="BH66" s="2"/>
      <c r="BI66" s="2"/>
      <c r="BJ66" s="2"/>
      <c r="BK66" s="2"/>
      <c r="BL66" s="2"/>
      <c r="BM66" s="2"/>
    </row>
    <row r="67" spans="1:65" ht="51" x14ac:dyDescent="0.2">
      <c r="A67" s="218"/>
      <c r="B67" s="224"/>
      <c r="C67" s="212"/>
      <c r="D67" s="212"/>
      <c r="E67" s="212"/>
      <c r="F67" s="213"/>
      <c r="G67" s="217"/>
      <c r="H67" s="211"/>
      <c r="I67" s="210"/>
      <c r="J67" s="210"/>
      <c r="K67" s="216"/>
      <c r="L67" s="219"/>
      <c r="M67" s="212"/>
      <c r="N67" s="210"/>
      <c r="O67" s="215"/>
      <c r="P67" s="217"/>
      <c r="Q67" s="210"/>
      <c r="R67" s="210"/>
      <c r="S67" s="212"/>
      <c r="T67" s="212"/>
      <c r="U67" s="215"/>
      <c r="V67" s="215"/>
      <c r="W67" s="212"/>
      <c r="X67" s="9" t="s">
        <v>853</v>
      </c>
      <c r="Y67" s="2" t="s">
        <v>119</v>
      </c>
      <c r="Z67" s="31">
        <v>43635</v>
      </c>
      <c r="AA67" s="32">
        <v>12582</v>
      </c>
      <c r="AB67" s="9" t="s">
        <v>1442</v>
      </c>
      <c r="AC67" s="31">
        <v>43646</v>
      </c>
      <c r="AD67" s="31">
        <v>43689</v>
      </c>
      <c r="AE67" s="34"/>
      <c r="AF67" s="2"/>
      <c r="AG67" s="35">
        <v>9036.2099999999991</v>
      </c>
      <c r="AH67" s="35"/>
      <c r="AI67" s="3"/>
      <c r="AJ67" s="3"/>
      <c r="AK67" s="35"/>
      <c r="AL67" s="215"/>
      <c r="AM67" s="215"/>
      <c r="AN67" s="215"/>
      <c r="AO67" s="215"/>
      <c r="AP67" s="2"/>
      <c r="AQ67" s="2"/>
      <c r="AR67" s="2"/>
      <c r="AS67" s="2"/>
      <c r="AT67" s="2"/>
      <c r="AU67" s="2"/>
      <c r="AV67" s="2"/>
      <c r="AW67" s="2"/>
      <c r="AX67" s="2"/>
      <c r="AY67" s="2"/>
      <c r="AZ67" s="2"/>
      <c r="BA67" s="2"/>
      <c r="BB67" s="2"/>
      <c r="BC67" s="2"/>
      <c r="BD67" s="2"/>
      <c r="BE67" s="2"/>
      <c r="BF67" s="2"/>
      <c r="BG67" s="2"/>
      <c r="BH67" s="2"/>
      <c r="BI67" s="2"/>
      <c r="BJ67" s="2"/>
      <c r="BK67" s="2"/>
      <c r="BL67" s="2"/>
      <c r="BM67" s="2"/>
    </row>
    <row r="68" spans="1:65" ht="51" x14ac:dyDescent="0.2">
      <c r="A68" s="218"/>
      <c r="B68" s="224"/>
      <c r="C68" s="212"/>
      <c r="D68" s="212"/>
      <c r="E68" s="212"/>
      <c r="F68" s="213"/>
      <c r="G68" s="217"/>
      <c r="H68" s="211"/>
      <c r="I68" s="210"/>
      <c r="J68" s="210"/>
      <c r="K68" s="216"/>
      <c r="L68" s="219"/>
      <c r="M68" s="212"/>
      <c r="N68" s="210"/>
      <c r="O68" s="215"/>
      <c r="P68" s="217"/>
      <c r="Q68" s="210"/>
      <c r="R68" s="210"/>
      <c r="S68" s="212"/>
      <c r="T68" s="212"/>
      <c r="U68" s="215"/>
      <c r="V68" s="215"/>
      <c r="W68" s="212"/>
      <c r="X68" s="9" t="s">
        <v>853</v>
      </c>
      <c r="Y68" s="2" t="s">
        <v>117</v>
      </c>
      <c r="Z68" s="31">
        <v>43679</v>
      </c>
      <c r="AA68" s="32">
        <v>12613</v>
      </c>
      <c r="AB68" s="9" t="s">
        <v>1543</v>
      </c>
      <c r="AC68" s="31">
        <v>43689</v>
      </c>
      <c r="AD68" s="31">
        <v>43830</v>
      </c>
      <c r="AE68" s="34"/>
      <c r="AF68" s="2"/>
      <c r="AG68" s="35">
        <v>29690.34</v>
      </c>
      <c r="AH68" s="35"/>
      <c r="AI68" s="3"/>
      <c r="AJ68" s="3"/>
      <c r="AK68" s="35"/>
      <c r="AL68" s="215"/>
      <c r="AM68" s="215"/>
      <c r="AN68" s="215"/>
      <c r="AO68" s="215"/>
      <c r="AP68" s="2"/>
      <c r="AQ68" s="2"/>
      <c r="AR68" s="2"/>
      <c r="AS68" s="2"/>
      <c r="AT68" s="2"/>
      <c r="AU68" s="2"/>
      <c r="AV68" s="2"/>
      <c r="AW68" s="2"/>
      <c r="AX68" s="2"/>
      <c r="AY68" s="2"/>
      <c r="AZ68" s="2"/>
      <c r="BA68" s="2"/>
      <c r="BB68" s="2"/>
      <c r="BC68" s="2"/>
      <c r="BD68" s="2"/>
      <c r="BE68" s="2"/>
      <c r="BF68" s="2"/>
      <c r="BG68" s="2"/>
      <c r="BH68" s="2"/>
      <c r="BI68" s="2"/>
      <c r="BJ68" s="2"/>
      <c r="BK68" s="2"/>
      <c r="BL68" s="2"/>
      <c r="BM68" s="2"/>
    </row>
    <row r="69" spans="1:65" ht="38.25" x14ac:dyDescent="0.2">
      <c r="A69" s="218">
        <v>7</v>
      </c>
      <c r="B69" s="224" t="s">
        <v>236</v>
      </c>
      <c r="C69" s="212" t="s">
        <v>166</v>
      </c>
      <c r="D69" s="212" t="s">
        <v>135</v>
      </c>
      <c r="E69" s="213" t="s">
        <v>239</v>
      </c>
      <c r="F69" s="213" t="s">
        <v>237</v>
      </c>
      <c r="G69" s="242" t="s">
        <v>429</v>
      </c>
      <c r="H69" s="244" t="s">
        <v>169</v>
      </c>
      <c r="I69" s="243">
        <v>41848</v>
      </c>
      <c r="J69" s="243">
        <v>42213</v>
      </c>
      <c r="K69" s="246" t="s">
        <v>227</v>
      </c>
      <c r="L69" s="219" t="s">
        <v>125</v>
      </c>
      <c r="M69" s="213" t="s">
        <v>126</v>
      </c>
      <c r="N69" s="243">
        <v>41883</v>
      </c>
      <c r="O69" s="235">
        <v>725646.96</v>
      </c>
      <c r="P69" s="242" t="s">
        <v>407</v>
      </c>
      <c r="Q69" s="243">
        <v>41883</v>
      </c>
      <c r="R69" s="243">
        <v>42248</v>
      </c>
      <c r="S69" s="213" t="s">
        <v>151</v>
      </c>
      <c r="T69" s="213"/>
      <c r="U69" s="235"/>
      <c r="V69" s="235"/>
      <c r="W69" s="213" t="s">
        <v>238</v>
      </c>
      <c r="X69" s="9" t="s">
        <v>853</v>
      </c>
      <c r="Y69" s="2" t="s">
        <v>130</v>
      </c>
      <c r="Z69" s="31">
        <v>42247</v>
      </c>
      <c r="AA69" s="32">
        <v>11646</v>
      </c>
      <c r="AB69" s="9" t="s">
        <v>328</v>
      </c>
      <c r="AC69" s="31">
        <v>42248</v>
      </c>
      <c r="AD69" s="31">
        <v>42614</v>
      </c>
      <c r="AE69" s="34"/>
      <c r="AF69" s="2"/>
      <c r="AG69" s="35">
        <v>725646.96</v>
      </c>
      <c r="AH69" s="35"/>
      <c r="AI69" s="3"/>
      <c r="AJ69" s="3"/>
      <c r="AK69" s="35"/>
      <c r="AL69" s="215">
        <f>O69-AH69+AG69-AH70+AG70-AH71+AG71-AH72+AG72-AH73+AG73-AH74+AG74-AH75+AG75-AH76+AG76-AH77+AG77-AH78+AG78</f>
        <v>5318958.08</v>
      </c>
      <c r="AM69" s="215">
        <f>232933.51+622428.08+51417.88+79273.16+65345.52+65345.52+65345.52+65345.52+65345.52+94981.56+143611.81+89171.51+89171.51+89171.51+89171.51+89171.51+89171.51+89171.51+89171.51+89171.51+89171.51+89171.51+89171.41+89171.51+72680.31+72680.31+145361.62+93698.22+93698.22+76357.8+76357.8+76357.8+76357.8+76357.8+76357.8+128379.06+93698.22</f>
        <v>3868945.8899999987</v>
      </c>
      <c r="AN69" s="215">
        <v>1124378.6399999999</v>
      </c>
      <c r="AO69" s="215">
        <f>AM69+AN69</f>
        <v>4993324.5299999984</v>
      </c>
      <c r="AP69" s="266"/>
      <c r="AQ69" s="41"/>
      <c r="AR69" s="41"/>
      <c r="AS69" s="212"/>
      <c r="AT69" s="212"/>
      <c r="AU69" s="212"/>
      <c r="AV69" s="212"/>
      <c r="AW69" s="212"/>
      <c r="AX69" s="212"/>
      <c r="AY69" s="212"/>
      <c r="AZ69" s="212"/>
      <c r="BA69" s="212"/>
      <c r="BB69" s="212"/>
      <c r="BC69" s="212"/>
      <c r="BD69" s="212"/>
      <c r="BE69" s="212"/>
      <c r="BF69" s="212"/>
      <c r="BG69" s="212"/>
      <c r="BH69" s="212"/>
      <c r="BI69" s="212"/>
      <c r="BJ69" s="212"/>
      <c r="BK69" s="212"/>
      <c r="BL69" s="212"/>
      <c r="BM69" s="212"/>
    </row>
    <row r="70" spans="1:65" ht="216.75" x14ac:dyDescent="0.2">
      <c r="A70" s="218"/>
      <c r="B70" s="224"/>
      <c r="C70" s="212"/>
      <c r="D70" s="212"/>
      <c r="E70" s="213"/>
      <c r="F70" s="213"/>
      <c r="G70" s="242"/>
      <c r="H70" s="244"/>
      <c r="I70" s="243"/>
      <c r="J70" s="243"/>
      <c r="K70" s="246"/>
      <c r="L70" s="219"/>
      <c r="M70" s="213"/>
      <c r="N70" s="243"/>
      <c r="O70" s="235"/>
      <c r="P70" s="242"/>
      <c r="Q70" s="243"/>
      <c r="R70" s="243"/>
      <c r="S70" s="213"/>
      <c r="T70" s="213"/>
      <c r="U70" s="235"/>
      <c r="V70" s="235"/>
      <c r="W70" s="213"/>
      <c r="X70" s="9" t="s">
        <v>285</v>
      </c>
      <c r="Y70" s="2" t="s">
        <v>132</v>
      </c>
      <c r="Z70" s="31">
        <v>42354</v>
      </c>
      <c r="AA70" s="32">
        <v>11709</v>
      </c>
      <c r="AB70" s="9" t="s">
        <v>498</v>
      </c>
      <c r="AC70" s="31"/>
      <c r="AD70" s="31"/>
      <c r="AE70" s="34"/>
      <c r="AF70" s="2"/>
      <c r="AG70" s="35">
        <v>58499.28</v>
      </c>
      <c r="AH70" s="35"/>
      <c r="AI70" s="3"/>
      <c r="AJ70" s="3"/>
      <c r="AK70" s="35"/>
      <c r="AL70" s="215"/>
      <c r="AM70" s="215"/>
      <c r="AN70" s="215"/>
      <c r="AO70" s="215"/>
      <c r="AP70" s="266"/>
      <c r="AQ70" s="41"/>
      <c r="AR70" s="41"/>
      <c r="AS70" s="212"/>
      <c r="AT70" s="212"/>
      <c r="AU70" s="212"/>
      <c r="AV70" s="212"/>
      <c r="AW70" s="212"/>
      <c r="AX70" s="212"/>
      <c r="AY70" s="212"/>
      <c r="AZ70" s="212"/>
      <c r="BA70" s="212"/>
      <c r="BB70" s="212"/>
      <c r="BC70" s="212"/>
      <c r="BD70" s="212"/>
      <c r="BE70" s="212"/>
      <c r="BF70" s="212"/>
      <c r="BG70" s="212"/>
      <c r="BH70" s="212"/>
      <c r="BI70" s="212"/>
      <c r="BJ70" s="212"/>
      <c r="BK70" s="212"/>
      <c r="BL70" s="212"/>
      <c r="BM70" s="212"/>
    </row>
    <row r="71" spans="1:65" ht="114.75" x14ac:dyDescent="0.2">
      <c r="A71" s="218"/>
      <c r="B71" s="224"/>
      <c r="C71" s="212"/>
      <c r="D71" s="212"/>
      <c r="E71" s="213"/>
      <c r="F71" s="213"/>
      <c r="G71" s="242"/>
      <c r="H71" s="244"/>
      <c r="I71" s="243"/>
      <c r="J71" s="243"/>
      <c r="K71" s="246"/>
      <c r="L71" s="219"/>
      <c r="M71" s="213"/>
      <c r="N71" s="243"/>
      <c r="O71" s="235"/>
      <c r="P71" s="242"/>
      <c r="Q71" s="243"/>
      <c r="R71" s="243"/>
      <c r="S71" s="213"/>
      <c r="T71" s="213"/>
      <c r="U71" s="235"/>
      <c r="V71" s="235"/>
      <c r="W71" s="213"/>
      <c r="X71" s="9" t="s">
        <v>285</v>
      </c>
      <c r="Y71" s="2" t="s">
        <v>142</v>
      </c>
      <c r="Z71" s="31">
        <v>42552</v>
      </c>
      <c r="AA71" s="32">
        <v>11864</v>
      </c>
      <c r="AB71" s="9" t="s">
        <v>491</v>
      </c>
      <c r="AC71" s="31"/>
      <c r="AD71" s="31"/>
      <c r="AE71" s="34">
        <v>22.67</v>
      </c>
      <c r="AF71" s="2"/>
      <c r="AG71" s="35">
        <v>29636.04</v>
      </c>
      <c r="AH71" s="35"/>
      <c r="AI71" s="3"/>
      <c r="AJ71" s="3"/>
      <c r="AK71" s="35"/>
      <c r="AL71" s="215"/>
      <c r="AM71" s="215"/>
      <c r="AN71" s="215"/>
      <c r="AO71" s="215"/>
      <c r="AP71" s="266"/>
      <c r="AQ71" s="41"/>
      <c r="AR71" s="41"/>
      <c r="AS71" s="212"/>
      <c r="AT71" s="212"/>
      <c r="AU71" s="212"/>
      <c r="AV71" s="212"/>
      <c r="AW71" s="212"/>
      <c r="AX71" s="212"/>
      <c r="AY71" s="212"/>
      <c r="AZ71" s="212"/>
      <c r="BA71" s="212"/>
      <c r="BB71" s="212"/>
      <c r="BC71" s="212"/>
      <c r="BD71" s="212"/>
      <c r="BE71" s="212"/>
      <c r="BF71" s="212"/>
      <c r="BG71" s="212"/>
      <c r="BH71" s="212"/>
      <c r="BI71" s="212"/>
      <c r="BJ71" s="212"/>
      <c r="BK71" s="212"/>
      <c r="BL71" s="212"/>
      <c r="BM71" s="212"/>
    </row>
    <row r="72" spans="1:65" ht="153" x14ac:dyDescent="0.2">
      <c r="A72" s="218"/>
      <c r="B72" s="224"/>
      <c r="C72" s="212"/>
      <c r="D72" s="212"/>
      <c r="E72" s="213"/>
      <c r="F72" s="213"/>
      <c r="G72" s="242"/>
      <c r="H72" s="244"/>
      <c r="I72" s="243"/>
      <c r="J72" s="243"/>
      <c r="K72" s="246"/>
      <c r="L72" s="219"/>
      <c r="M72" s="213"/>
      <c r="N72" s="243"/>
      <c r="O72" s="235"/>
      <c r="P72" s="242"/>
      <c r="Q72" s="243"/>
      <c r="R72" s="243"/>
      <c r="S72" s="213"/>
      <c r="T72" s="213"/>
      <c r="U72" s="235"/>
      <c r="V72" s="235"/>
      <c r="W72" s="213"/>
      <c r="X72" s="9" t="s">
        <v>285</v>
      </c>
      <c r="Y72" s="2" t="s">
        <v>143</v>
      </c>
      <c r="Z72" s="31">
        <v>42600</v>
      </c>
      <c r="AA72" s="32">
        <v>11878</v>
      </c>
      <c r="AB72" s="9" t="s">
        <v>497</v>
      </c>
      <c r="AC72" s="31"/>
      <c r="AD72" s="31"/>
      <c r="AE72" s="34"/>
      <c r="AF72" s="2"/>
      <c r="AG72" s="35">
        <v>54440.3</v>
      </c>
      <c r="AH72" s="35"/>
      <c r="AI72" s="3"/>
      <c r="AJ72" s="3"/>
      <c r="AK72" s="35"/>
      <c r="AL72" s="215"/>
      <c r="AM72" s="215"/>
      <c r="AN72" s="215"/>
      <c r="AO72" s="215"/>
      <c r="AP72" s="266"/>
      <c r="AQ72" s="41"/>
      <c r="AR72" s="41"/>
      <c r="AS72" s="212"/>
      <c r="AT72" s="212"/>
      <c r="AU72" s="212"/>
      <c r="AV72" s="212"/>
      <c r="AW72" s="212"/>
      <c r="AX72" s="212"/>
      <c r="AY72" s="212"/>
      <c r="AZ72" s="212"/>
      <c r="BA72" s="212"/>
      <c r="BB72" s="212"/>
      <c r="BC72" s="212"/>
      <c r="BD72" s="212"/>
      <c r="BE72" s="212"/>
      <c r="BF72" s="212"/>
      <c r="BG72" s="212"/>
      <c r="BH72" s="212"/>
      <c r="BI72" s="212"/>
      <c r="BJ72" s="212"/>
      <c r="BK72" s="212"/>
      <c r="BL72" s="212"/>
      <c r="BM72" s="212"/>
    </row>
    <row r="73" spans="1:65" ht="51" x14ac:dyDescent="0.2">
      <c r="A73" s="218"/>
      <c r="B73" s="224"/>
      <c r="C73" s="212"/>
      <c r="D73" s="212"/>
      <c r="E73" s="213"/>
      <c r="F73" s="213"/>
      <c r="G73" s="242"/>
      <c r="H73" s="244"/>
      <c r="I73" s="243"/>
      <c r="J73" s="243"/>
      <c r="K73" s="246"/>
      <c r="L73" s="219"/>
      <c r="M73" s="213"/>
      <c r="N73" s="243"/>
      <c r="O73" s="235"/>
      <c r="P73" s="242"/>
      <c r="Q73" s="243"/>
      <c r="R73" s="243"/>
      <c r="S73" s="213"/>
      <c r="T73" s="213"/>
      <c r="U73" s="235"/>
      <c r="V73" s="235"/>
      <c r="W73" s="213"/>
      <c r="X73" s="6" t="s">
        <v>853</v>
      </c>
      <c r="Y73" s="2" t="s">
        <v>144</v>
      </c>
      <c r="Z73" s="31">
        <v>42611</v>
      </c>
      <c r="AA73" s="32">
        <v>11883</v>
      </c>
      <c r="AB73" s="9" t="s">
        <v>501</v>
      </c>
      <c r="AC73" s="31">
        <v>42614</v>
      </c>
      <c r="AD73" s="31" t="s">
        <v>499</v>
      </c>
      <c r="AE73" s="34"/>
      <c r="AF73" s="2"/>
      <c r="AG73" s="35">
        <v>1070058.1200000001</v>
      </c>
      <c r="AH73" s="35"/>
      <c r="AI73" s="3"/>
      <c r="AJ73" s="3"/>
      <c r="AK73" s="35"/>
      <c r="AL73" s="215"/>
      <c r="AM73" s="215"/>
      <c r="AN73" s="215"/>
      <c r="AO73" s="215"/>
      <c r="AP73" s="266"/>
      <c r="AQ73" s="41"/>
      <c r="AR73" s="41"/>
      <c r="AS73" s="212"/>
      <c r="AT73" s="212"/>
      <c r="AU73" s="212"/>
      <c r="AV73" s="212"/>
      <c r="AW73" s="212"/>
      <c r="AX73" s="212"/>
      <c r="AY73" s="212"/>
      <c r="AZ73" s="212"/>
      <c r="BA73" s="212"/>
      <c r="BB73" s="212"/>
      <c r="BC73" s="212"/>
      <c r="BD73" s="212"/>
      <c r="BE73" s="212"/>
      <c r="BF73" s="212"/>
      <c r="BG73" s="212"/>
      <c r="BH73" s="212"/>
      <c r="BI73" s="212"/>
      <c r="BJ73" s="212"/>
      <c r="BK73" s="212"/>
      <c r="BL73" s="212"/>
      <c r="BM73" s="212"/>
    </row>
    <row r="74" spans="1:65" ht="38.25" x14ac:dyDescent="0.2">
      <c r="A74" s="218"/>
      <c r="B74" s="224"/>
      <c r="C74" s="212"/>
      <c r="D74" s="212"/>
      <c r="E74" s="213"/>
      <c r="F74" s="213"/>
      <c r="G74" s="242"/>
      <c r="H74" s="244"/>
      <c r="I74" s="243"/>
      <c r="J74" s="243"/>
      <c r="K74" s="246"/>
      <c r="L74" s="219"/>
      <c r="M74" s="213"/>
      <c r="N74" s="243"/>
      <c r="O74" s="235"/>
      <c r="P74" s="242"/>
      <c r="Q74" s="243"/>
      <c r="R74" s="243"/>
      <c r="S74" s="213"/>
      <c r="T74" s="213"/>
      <c r="U74" s="235"/>
      <c r="V74" s="235"/>
      <c r="W74" s="213"/>
      <c r="X74" s="6" t="s">
        <v>853</v>
      </c>
      <c r="Y74" s="2" t="s">
        <v>116</v>
      </c>
      <c r="Z74" s="31">
        <v>42978</v>
      </c>
      <c r="AA74" s="32">
        <v>12135</v>
      </c>
      <c r="AB74" s="9" t="s">
        <v>328</v>
      </c>
      <c r="AC74" s="31" t="s">
        <v>499</v>
      </c>
      <c r="AD74" s="31" t="s">
        <v>699</v>
      </c>
      <c r="AE74" s="34"/>
      <c r="AF74" s="2"/>
      <c r="AG74" s="35">
        <v>1070058.1200000001</v>
      </c>
      <c r="AH74" s="35"/>
      <c r="AI74" s="3"/>
      <c r="AJ74" s="3"/>
      <c r="AK74" s="35"/>
      <c r="AL74" s="215"/>
      <c r="AM74" s="215"/>
      <c r="AN74" s="215"/>
      <c r="AO74" s="215"/>
      <c r="AP74" s="41"/>
      <c r="AQ74" s="41"/>
      <c r="AR74" s="41"/>
      <c r="AS74" s="2"/>
      <c r="AT74" s="2"/>
      <c r="AU74" s="2"/>
      <c r="AV74" s="2"/>
      <c r="AW74" s="2"/>
      <c r="AX74" s="2"/>
      <c r="AY74" s="2"/>
      <c r="AZ74" s="2"/>
      <c r="BA74" s="2"/>
      <c r="BB74" s="2"/>
      <c r="BC74" s="2"/>
      <c r="BD74" s="2"/>
      <c r="BE74" s="2"/>
      <c r="BF74" s="2"/>
      <c r="BG74" s="2"/>
      <c r="BH74" s="2"/>
      <c r="BI74" s="2"/>
      <c r="BJ74" s="2"/>
      <c r="BK74" s="2"/>
      <c r="BL74" s="2"/>
      <c r="BM74" s="2"/>
    </row>
    <row r="75" spans="1:65" ht="127.5" x14ac:dyDescent="0.2">
      <c r="A75" s="218"/>
      <c r="B75" s="224"/>
      <c r="C75" s="212"/>
      <c r="D75" s="212"/>
      <c r="E75" s="213"/>
      <c r="F75" s="213"/>
      <c r="G75" s="242"/>
      <c r="H75" s="244"/>
      <c r="I75" s="243"/>
      <c r="J75" s="243"/>
      <c r="K75" s="246"/>
      <c r="L75" s="219"/>
      <c r="M75" s="213"/>
      <c r="N75" s="243"/>
      <c r="O75" s="235"/>
      <c r="P75" s="242"/>
      <c r="Q75" s="243"/>
      <c r="R75" s="243"/>
      <c r="S75" s="213"/>
      <c r="T75" s="213"/>
      <c r="U75" s="235"/>
      <c r="V75" s="235"/>
      <c r="W75" s="213"/>
      <c r="X75" s="9" t="s">
        <v>285</v>
      </c>
      <c r="Y75" s="2" t="s">
        <v>119</v>
      </c>
      <c r="Z75" s="31">
        <v>43132</v>
      </c>
      <c r="AA75" s="32">
        <v>12267</v>
      </c>
      <c r="AB75" s="9" t="s">
        <v>816</v>
      </c>
      <c r="AC75" s="31"/>
      <c r="AD75" s="31"/>
      <c r="AE75" s="34"/>
      <c r="AF75" s="2"/>
      <c r="AG75" s="35">
        <v>85800.78</v>
      </c>
      <c r="AH75" s="35"/>
      <c r="AI75" s="3"/>
      <c r="AJ75" s="3"/>
      <c r="AK75" s="35"/>
      <c r="AL75" s="215"/>
      <c r="AM75" s="215"/>
      <c r="AN75" s="215"/>
      <c r="AO75" s="215"/>
      <c r="AP75" s="41"/>
      <c r="AQ75" s="41"/>
      <c r="AR75" s="41"/>
      <c r="AS75" s="2"/>
      <c r="AT75" s="2"/>
      <c r="AU75" s="2"/>
      <c r="AV75" s="2"/>
      <c r="AW75" s="2"/>
      <c r="AX75" s="2"/>
      <c r="AY75" s="2"/>
      <c r="AZ75" s="2"/>
      <c r="BA75" s="2"/>
      <c r="BB75" s="2"/>
      <c r="BC75" s="2"/>
      <c r="BD75" s="2"/>
      <c r="BE75" s="2"/>
      <c r="BF75" s="2"/>
      <c r="BG75" s="2"/>
      <c r="BH75" s="2"/>
      <c r="BI75" s="2"/>
      <c r="BJ75" s="2"/>
      <c r="BK75" s="2"/>
      <c r="BL75" s="2"/>
      <c r="BM75" s="2"/>
    </row>
    <row r="76" spans="1:65" ht="38.25" x14ac:dyDescent="0.2">
      <c r="A76" s="218"/>
      <c r="B76" s="224"/>
      <c r="C76" s="212"/>
      <c r="D76" s="212"/>
      <c r="E76" s="213"/>
      <c r="F76" s="213"/>
      <c r="G76" s="242"/>
      <c r="H76" s="244"/>
      <c r="I76" s="243"/>
      <c r="J76" s="243"/>
      <c r="K76" s="246"/>
      <c r="L76" s="219"/>
      <c r="M76" s="213"/>
      <c r="N76" s="243"/>
      <c r="O76" s="235"/>
      <c r="P76" s="242"/>
      <c r="Q76" s="243"/>
      <c r="R76" s="243"/>
      <c r="S76" s="213"/>
      <c r="T76" s="213"/>
      <c r="U76" s="235"/>
      <c r="V76" s="235"/>
      <c r="W76" s="213"/>
      <c r="X76" s="6" t="s">
        <v>853</v>
      </c>
      <c r="Y76" s="2" t="s">
        <v>117</v>
      </c>
      <c r="Z76" s="31">
        <v>43343</v>
      </c>
      <c r="AA76" s="32">
        <v>12389</v>
      </c>
      <c r="AB76" s="9" t="s">
        <v>953</v>
      </c>
      <c r="AC76" s="31" t="s">
        <v>699</v>
      </c>
      <c r="AD76" s="31">
        <v>43465</v>
      </c>
      <c r="AE76" s="34"/>
      <c r="AF76" s="2"/>
      <c r="AG76" s="35">
        <v>374792.88</v>
      </c>
      <c r="AH76" s="35"/>
      <c r="AI76" s="3"/>
      <c r="AJ76" s="3"/>
      <c r="AK76" s="35"/>
      <c r="AL76" s="215"/>
      <c r="AM76" s="215"/>
      <c r="AN76" s="215"/>
      <c r="AO76" s="215"/>
      <c r="AP76" s="41"/>
      <c r="AQ76" s="41"/>
      <c r="AR76" s="41"/>
      <c r="AS76" s="2"/>
      <c r="AT76" s="2"/>
      <c r="AU76" s="2"/>
      <c r="AV76" s="2"/>
      <c r="AW76" s="2"/>
      <c r="AX76" s="2"/>
      <c r="AY76" s="2"/>
      <c r="AZ76" s="2"/>
      <c r="BA76" s="2"/>
      <c r="BB76" s="2"/>
      <c r="BC76" s="2"/>
      <c r="BD76" s="2"/>
      <c r="BE76" s="2"/>
      <c r="BF76" s="2"/>
      <c r="BG76" s="2"/>
      <c r="BH76" s="2"/>
      <c r="BI76" s="2"/>
      <c r="BJ76" s="2"/>
      <c r="BK76" s="2"/>
      <c r="BL76" s="2"/>
      <c r="BM76" s="2"/>
    </row>
    <row r="77" spans="1:65" ht="38.25" x14ac:dyDescent="0.2">
      <c r="A77" s="218"/>
      <c r="B77" s="224"/>
      <c r="C77" s="212"/>
      <c r="D77" s="212"/>
      <c r="E77" s="213"/>
      <c r="F77" s="213"/>
      <c r="G77" s="213"/>
      <c r="H77" s="213"/>
      <c r="I77" s="213"/>
      <c r="J77" s="213"/>
      <c r="K77" s="246"/>
      <c r="L77" s="219"/>
      <c r="M77" s="213"/>
      <c r="N77" s="213"/>
      <c r="O77" s="235"/>
      <c r="P77" s="213"/>
      <c r="Q77" s="213"/>
      <c r="R77" s="213"/>
      <c r="S77" s="213"/>
      <c r="T77" s="213"/>
      <c r="U77" s="235"/>
      <c r="V77" s="235"/>
      <c r="W77" s="213"/>
      <c r="X77" s="6" t="s">
        <v>853</v>
      </c>
      <c r="Y77" s="2" t="s">
        <v>217</v>
      </c>
      <c r="Z77" s="31">
        <v>43440</v>
      </c>
      <c r="AA77" s="32">
        <v>12457</v>
      </c>
      <c r="AB77" s="9" t="s">
        <v>994</v>
      </c>
      <c r="AC77" s="31">
        <v>43465</v>
      </c>
      <c r="AD77" s="31">
        <v>43708</v>
      </c>
      <c r="AE77" s="34"/>
      <c r="AF77" s="2"/>
      <c r="AG77" s="35">
        <v>749585.76</v>
      </c>
      <c r="AH77" s="35"/>
      <c r="AI77" s="3"/>
      <c r="AJ77" s="3"/>
      <c r="AK77" s="35"/>
      <c r="AL77" s="215"/>
      <c r="AM77" s="215"/>
      <c r="AN77" s="215"/>
      <c r="AO77" s="215"/>
      <c r="AP77" s="41"/>
      <c r="AQ77" s="41"/>
      <c r="AR77" s="41"/>
      <c r="AS77" s="2"/>
      <c r="AT77" s="2"/>
      <c r="AU77" s="2"/>
      <c r="AV77" s="2"/>
      <c r="AW77" s="2"/>
      <c r="AX77" s="2"/>
      <c r="AY77" s="2"/>
      <c r="AZ77" s="2"/>
      <c r="BA77" s="2"/>
      <c r="BB77" s="2"/>
      <c r="BC77" s="2"/>
      <c r="BD77" s="2"/>
      <c r="BE77" s="2"/>
      <c r="BF77" s="2"/>
      <c r="BG77" s="2"/>
      <c r="BH77" s="2"/>
      <c r="BI77" s="2"/>
      <c r="BJ77" s="2"/>
      <c r="BK77" s="2"/>
      <c r="BL77" s="2"/>
      <c r="BM77" s="2"/>
    </row>
    <row r="78" spans="1:65" ht="51" x14ac:dyDescent="0.2">
      <c r="A78" s="183"/>
      <c r="B78" s="179"/>
      <c r="C78" s="2"/>
      <c r="D78" s="2"/>
      <c r="E78" s="9"/>
      <c r="F78" s="39"/>
      <c r="G78" s="9"/>
      <c r="H78" s="9"/>
      <c r="I78" s="9"/>
      <c r="J78" s="9"/>
      <c r="K78" s="138"/>
      <c r="L78" s="136"/>
      <c r="M78" s="9"/>
      <c r="N78" s="9"/>
      <c r="O78" s="66"/>
      <c r="P78" s="9"/>
      <c r="Q78" s="9"/>
      <c r="R78" s="9"/>
      <c r="S78" s="9"/>
      <c r="T78" s="9"/>
      <c r="U78" s="66"/>
      <c r="V78" s="66"/>
      <c r="W78" s="9"/>
      <c r="X78" s="6" t="s">
        <v>853</v>
      </c>
      <c r="Y78" s="2" t="s">
        <v>294</v>
      </c>
      <c r="Z78" s="31">
        <v>43703</v>
      </c>
      <c r="AA78" s="32">
        <v>12626</v>
      </c>
      <c r="AB78" s="9" t="s">
        <v>1619</v>
      </c>
      <c r="AC78" s="31">
        <v>43708</v>
      </c>
      <c r="AD78" s="31">
        <v>43830</v>
      </c>
      <c r="AE78" s="34"/>
      <c r="AF78" s="2"/>
      <c r="AG78" s="35">
        <v>374792.88</v>
      </c>
      <c r="AH78" s="35"/>
      <c r="AI78" s="3"/>
      <c r="AJ78" s="3"/>
      <c r="AK78" s="35"/>
      <c r="AL78" s="215"/>
      <c r="AM78" s="215"/>
      <c r="AN78" s="215"/>
      <c r="AO78" s="215"/>
      <c r="AP78" s="41"/>
      <c r="AQ78" s="41"/>
      <c r="AR78" s="41"/>
      <c r="AS78" s="2"/>
      <c r="AT78" s="2"/>
      <c r="AU78" s="2"/>
      <c r="AV78" s="2"/>
      <c r="AW78" s="2"/>
      <c r="AX78" s="2"/>
      <c r="AY78" s="2"/>
      <c r="AZ78" s="2"/>
      <c r="BA78" s="2"/>
      <c r="BB78" s="2"/>
      <c r="BC78" s="2"/>
      <c r="BD78" s="2"/>
      <c r="BE78" s="2"/>
      <c r="BF78" s="2"/>
      <c r="BG78" s="2"/>
      <c r="BH78" s="2"/>
      <c r="BI78" s="2"/>
      <c r="BJ78" s="2"/>
      <c r="BK78" s="2"/>
      <c r="BL78" s="2"/>
      <c r="BM78" s="2"/>
    </row>
    <row r="79" spans="1:65" ht="51" x14ac:dyDescent="0.2">
      <c r="A79" s="236">
        <v>8</v>
      </c>
      <c r="B79" s="224" t="s">
        <v>259</v>
      </c>
      <c r="C79" s="239" t="s">
        <v>167</v>
      </c>
      <c r="D79" s="212" t="s">
        <v>135</v>
      </c>
      <c r="E79" s="212" t="s">
        <v>216</v>
      </c>
      <c r="F79" s="213" t="s">
        <v>233</v>
      </c>
      <c r="G79" s="217" t="s">
        <v>430</v>
      </c>
      <c r="H79" s="211" t="s">
        <v>580</v>
      </c>
      <c r="I79" s="210">
        <v>41772</v>
      </c>
      <c r="J79" s="210">
        <v>42137</v>
      </c>
      <c r="K79" s="216" t="s">
        <v>255</v>
      </c>
      <c r="L79" s="219" t="s">
        <v>260</v>
      </c>
      <c r="M79" s="212" t="s">
        <v>261</v>
      </c>
      <c r="N79" s="210">
        <v>42016</v>
      </c>
      <c r="O79" s="215">
        <v>46159.92</v>
      </c>
      <c r="P79" s="217" t="s">
        <v>408</v>
      </c>
      <c r="Q79" s="210">
        <v>42016</v>
      </c>
      <c r="R79" s="210">
        <v>42381</v>
      </c>
      <c r="S79" s="212" t="s">
        <v>134</v>
      </c>
      <c r="T79" s="212"/>
      <c r="U79" s="215"/>
      <c r="V79" s="215"/>
      <c r="W79" s="212" t="s">
        <v>129</v>
      </c>
      <c r="X79" s="9" t="s">
        <v>776</v>
      </c>
      <c r="Y79" s="1" t="s">
        <v>130</v>
      </c>
      <c r="Z79" s="42">
        <v>42381</v>
      </c>
      <c r="AA79" s="43">
        <v>11729</v>
      </c>
      <c r="AB79" s="9" t="s">
        <v>376</v>
      </c>
      <c r="AC79" s="42">
        <v>42381</v>
      </c>
      <c r="AD79" s="42">
        <v>42747</v>
      </c>
      <c r="AE79" s="44"/>
      <c r="AF79" s="45"/>
      <c r="AG79" s="55">
        <v>46159.92</v>
      </c>
      <c r="AH79" s="55"/>
      <c r="AI79" s="47"/>
      <c r="AJ79" s="47"/>
      <c r="AK79" s="55"/>
      <c r="AL79" s="215">
        <f>O79-AH79+AG79-AH80+AG80-AH81+AG81-AH82+AG82-AH83+AG83-AH84+AG84-AH85+AG85</f>
        <v>250979.84000000003</v>
      </c>
      <c r="AM79" s="215">
        <f>34706.74+3846.66+3846.66+3846.66+3846.66+3846.66+3846.66+3846.66+3846.66+3846.66+3846.66+3846.66+3846.66+4302.94+4302.94+4302.94+4302.94+4302.94+4302.94+4302.94+4302.94+4302.94+4302.94+4302.94+4302.94+8605.88+4302.94+4302.94+2151.47+2151.47+3514.07+4302.94+4302.94+4302.94+4302.94+4302.94</f>
        <v>179045.41000000009</v>
      </c>
      <c r="AN79" s="215">
        <v>51635.28</v>
      </c>
      <c r="AO79" s="220">
        <f>AM79+AN79</f>
        <v>230680.69000000009</v>
      </c>
      <c r="AP79" s="1"/>
      <c r="AQ79" s="1"/>
      <c r="AR79" s="1"/>
      <c r="AS79" s="1"/>
      <c r="AT79" s="45"/>
      <c r="AU79" s="45"/>
      <c r="AV79" s="1"/>
      <c r="AW79" s="45"/>
      <c r="AX79" s="1"/>
      <c r="AY79" s="45"/>
      <c r="AZ79" s="1"/>
      <c r="BA79" s="45"/>
      <c r="BB79" s="45"/>
      <c r="BC79" s="45"/>
      <c r="BD79" s="45"/>
      <c r="BE79" s="45"/>
      <c r="BF79" s="45"/>
      <c r="BG79" s="45"/>
      <c r="BH79" s="45"/>
      <c r="BI79" s="45"/>
      <c r="BJ79" s="45"/>
      <c r="BK79" s="45"/>
      <c r="BL79" s="45"/>
      <c r="BM79" s="45"/>
    </row>
    <row r="80" spans="1:65" ht="140.25" x14ac:dyDescent="0.2">
      <c r="A80" s="236"/>
      <c r="B80" s="224"/>
      <c r="C80" s="239"/>
      <c r="D80" s="212"/>
      <c r="E80" s="212"/>
      <c r="F80" s="213"/>
      <c r="G80" s="217"/>
      <c r="H80" s="211"/>
      <c r="I80" s="210"/>
      <c r="J80" s="210"/>
      <c r="K80" s="216"/>
      <c r="L80" s="219"/>
      <c r="M80" s="212"/>
      <c r="N80" s="210"/>
      <c r="O80" s="215"/>
      <c r="P80" s="217"/>
      <c r="Q80" s="210"/>
      <c r="R80" s="210"/>
      <c r="S80" s="212"/>
      <c r="T80" s="212"/>
      <c r="U80" s="215"/>
      <c r="V80" s="215"/>
      <c r="W80" s="212"/>
      <c r="X80" s="9" t="s">
        <v>285</v>
      </c>
      <c r="Y80" s="1" t="s">
        <v>132</v>
      </c>
      <c r="Z80" s="42">
        <v>42719</v>
      </c>
      <c r="AA80" s="43">
        <v>11964</v>
      </c>
      <c r="AB80" s="9" t="s">
        <v>514</v>
      </c>
      <c r="AC80" s="42"/>
      <c r="AD80" s="42"/>
      <c r="AE80" s="44"/>
      <c r="AF80" s="45"/>
      <c r="AG80" s="55">
        <v>5475.36</v>
      </c>
      <c r="AH80" s="55"/>
      <c r="AI80" s="47"/>
      <c r="AJ80" s="47"/>
      <c r="AK80" s="55"/>
      <c r="AL80" s="215"/>
      <c r="AM80" s="215"/>
      <c r="AN80" s="215"/>
      <c r="AO80" s="220"/>
      <c r="AP80" s="1"/>
      <c r="AQ80" s="1"/>
      <c r="AR80" s="1"/>
      <c r="AS80" s="1"/>
      <c r="AT80" s="45"/>
      <c r="AU80" s="45"/>
      <c r="AV80" s="1"/>
      <c r="AW80" s="45"/>
      <c r="AX80" s="1"/>
      <c r="AY80" s="45"/>
      <c r="AZ80" s="1"/>
      <c r="BA80" s="45"/>
      <c r="BB80" s="45"/>
      <c r="BC80" s="45"/>
      <c r="BD80" s="45"/>
      <c r="BE80" s="45"/>
      <c r="BF80" s="45"/>
      <c r="BG80" s="45"/>
      <c r="BH80" s="45"/>
      <c r="BI80" s="45"/>
      <c r="BJ80" s="45"/>
      <c r="BK80" s="45"/>
      <c r="BL80" s="45"/>
      <c r="BM80" s="45"/>
    </row>
    <row r="81" spans="1:65" ht="38.25" x14ac:dyDescent="0.2">
      <c r="A81" s="236"/>
      <c r="B81" s="224"/>
      <c r="C81" s="239"/>
      <c r="D81" s="212"/>
      <c r="E81" s="212"/>
      <c r="F81" s="213"/>
      <c r="G81" s="217"/>
      <c r="H81" s="211"/>
      <c r="I81" s="210"/>
      <c r="J81" s="210"/>
      <c r="K81" s="216"/>
      <c r="L81" s="219"/>
      <c r="M81" s="212"/>
      <c r="N81" s="210"/>
      <c r="O81" s="215"/>
      <c r="P81" s="217"/>
      <c r="Q81" s="210"/>
      <c r="R81" s="210"/>
      <c r="S81" s="212"/>
      <c r="T81" s="212"/>
      <c r="U81" s="215"/>
      <c r="V81" s="215"/>
      <c r="W81" s="212"/>
      <c r="X81" s="9" t="s">
        <v>776</v>
      </c>
      <c r="Y81" s="1" t="s">
        <v>142</v>
      </c>
      <c r="Z81" s="42">
        <v>42725</v>
      </c>
      <c r="AA81" s="43">
        <v>11964</v>
      </c>
      <c r="AB81" s="9" t="s">
        <v>485</v>
      </c>
      <c r="AC81" s="42">
        <v>42747</v>
      </c>
      <c r="AD81" s="42">
        <v>43112</v>
      </c>
      <c r="AE81" s="44"/>
      <c r="AF81" s="45"/>
      <c r="AG81" s="55">
        <v>51635.28</v>
      </c>
      <c r="AH81" s="55"/>
      <c r="AI81" s="47"/>
      <c r="AJ81" s="47"/>
      <c r="AK81" s="55"/>
      <c r="AL81" s="215"/>
      <c r="AM81" s="215"/>
      <c r="AN81" s="215"/>
      <c r="AO81" s="220"/>
      <c r="AP81" s="48"/>
      <c r="AQ81" s="1"/>
      <c r="AR81" s="1"/>
      <c r="AS81" s="1"/>
      <c r="AT81" s="45"/>
      <c r="AU81" s="45"/>
      <c r="AV81" s="1"/>
      <c r="AW81" s="45"/>
      <c r="AX81" s="1"/>
      <c r="AY81" s="45"/>
      <c r="AZ81" s="1"/>
      <c r="BA81" s="45"/>
      <c r="BB81" s="45"/>
      <c r="BC81" s="45"/>
      <c r="BD81" s="45"/>
      <c r="BE81" s="45"/>
      <c r="BF81" s="45"/>
      <c r="BG81" s="45"/>
      <c r="BH81" s="45"/>
      <c r="BI81" s="45"/>
      <c r="BJ81" s="45"/>
      <c r="BK81" s="45"/>
      <c r="BL81" s="45"/>
      <c r="BM81" s="45"/>
    </row>
    <row r="82" spans="1:65" ht="38.25" x14ac:dyDescent="0.2">
      <c r="A82" s="236"/>
      <c r="B82" s="224"/>
      <c r="C82" s="239"/>
      <c r="D82" s="212"/>
      <c r="E82" s="212"/>
      <c r="F82" s="213"/>
      <c r="G82" s="217"/>
      <c r="H82" s="211"/>
      <c r="I82" s="210"/>
      <c r="J82" s="210"/>
      <c r="K82" s="216"/>
      <c r="L82" s="219"/>
      <c r="M82" s="212"/>
      <c r="N82" s="210"/>
      <c r="O82" s="215"/>
      <c r="P82" s="217"/>
      <c r="Q82" s="210"/>
      <c r="R82" s="210"/>
      <c r="S82" s="212"/>
      <c r="T82" s="212"/>
      <c r="U82" s="215"/>
      <c r="V82" s="215"/>
      <c r="W82" s="212"/>
      <c r="X82" s="9" t="s">
        <v>776</v>
      </c>
      <c r="Y82" s="1" t="s">
        <v>143</v>
      </c>
      <c r="Z82" s="42">
        <v>43104</v>
      </c>
      <c r="AA82" s="43">
        <v>12237</v>
      </c>
      <c r="AB82" s="9" t="s">
        <v>682</v>
      </c>
      <c r="AC82" s="42">
        <v>43112</v>
      </c>
      <c r="AD82" s="42">
        <v>43293</v>
      </c>
      <c r="AE82" s="44"/>
      <c r="AF82" s="45"/>
      <c r="AG82" s="55">
        <v>25817.64</v>
      </c>
      <c r="AH82" s="55"/>
      <c r="AI82" s="47"/>
      <c r="AJ82" s="47"/>
      <c r="AK82" s="55"/>
      <c r="AL82" s="215"/>
      <c r="AM82" s="215"/>
      <c r="AN82" s="215"/>
      <c r="AO82" s="220"/>
      <c r="AP82" s="1"/>
      <c r="AQ82" s="1"/>
      <c r="AR82" s="1"/>
      <c r="AS82" s="1"/>
      <c r="AT82" s="45"/>
      <c r="AU82" s="45"/>
      <c r="AV82" s="1"/>
      <c r="AW82" s="45"/>
      <c r="AX82" s="1"/>
      <c r="AY82" s="45"/>
      <c r="AZ82" s="1"/>
      <c r="BA82" s="45"/>
      <c r="BB82" s="45"/>
      <c r="BC82" s="45"/>
      <c r="BD82" s="45"/>
      <c r="BE82" s="45"/>
      <c r="BF82" s="45"/>
      <c r="BG82" s="45"/>
      <c r="BH82" s="45"/>
      <c r="BI82" s="45"/>
      <c r="BJ82" s="45"/>
      <c r="BK82" s="45"/>
      <c r="BL82" s="45"/>
      <c r="BM82" s="45"/>
    </row>
    <row r="83" spans="1:65" ht="38.25" x14ac:dyDescent="0.2">
      <c r="A83" s="236"/>
      <c r="B83" s="224"/>
      <c r="C83" s="239"/>
      <c r="D83" s="212"/>
      <c r="E83" s="212"/>
      <c r="F83" s="213"/>
      <c r="G83" s="217"/>
      <c r="H83" s="211"/>
      <c r="I83" s="210"/>
      <c r="J83" s="210"/>
      <c r="K83" s="216"/>
      <c r="L83" s="219"/>
      <c r="M83" s="212"/>
      <c r="N83" s="210"/>
      <c r="O83" s="215"/>
      <c r="P83" s="217"/>
      <c r="Q83" s="210"/>
      <c r="R83" s="210"/>
      <c r="S83" s="212"/>
      <c r="T83" s="212"/>
      <c r="U83" s="215"/>
      <c r="V83" s="215"/>
      <c r="W83" s="212"/>
      <c r="X83" s="9" t="s">
        <v>776</v>
      </c>
      <c r="Y83" s="1" t="s">
        <v>144</v>
      </c>
      <c r="Z83" s="42">
        <v>43290</v>
      </c>
      <c r="AA83" s="43">
        <v>12345</v>
      </c>
      <c r="AB83" s="9" t="s">
        <v>905</v>
      </c>
      <c r="AC83" s="42">
        <v>43293</v>
      </c>
      <c r="AD83" s="42">
        <v>43465</v>
      </c>
      <c r="AE83" s="44"/>
      <c r="AF83" s="45"/>
      <c r="AG83" s="55">
        <v>24096.44</v>
      </c>
      <c r="AH83" s="55"/>
      <c r="AI83" s="47"/>
      <c r="AJ83" s="47"/>
      <c r="AK83" s="55"/>
      <c r="AL83" s="215"/>
      <c r="AM83" s="215"/>
      <c r="AN83" s="215"/>
      <c r="AO83" s="220"/>
      <c r="AP83" s="1"/>
      <c r="AQ83" s="1"/>
      <c r="AR83" s="1"/>
      <c r="AS83" s="1"/>
      <c r="AT83" s="45"/>
      <c r="AU83" s="45"/>
      <c r="AV83" s="1"/>
      <c r="AW83" s="45"/>
      <c r="AX83" s="1"/>
      <c r="AY83" s="45"/>
      <c r="AZ83" s="1"/>
      <c r="BA83" s="45"/>
      <c r="BB83" s="45"/>
      <c r="BC83" s="45"/>
      <c r="BD83" s="45"/>
      <c r="BE83" s="45"/>
      <c r="BF83" s="45"/>
      <c r="BG83" s="45"/>
      <c r="BH83" s="45"/>
      <c r="BI83" s="45"/>
      <c r="BJ83" s="45"/>
      <c r="BK83" s="45"/>
      <c r="BL83" s="45"/>
      <c r="BM83" s="45"/>
    </row>
    <row r="84" spans="1:65" ht="38.25" x14ac:dyDescent="0.2">
      <c r="A84" s="236"/>
      <c r="B84" s="224"/>
      <c r="C84" s="239"/>
      <c r="D84" s="212"/>
      <c r="E84" s="212"/>
      <c r="F84" s="213"/>
      <c r="G84" s="217"/>
      <c r="H84" s="211"/>
      <c r="I84" s="210"/>
      <c r="J84" s="210"/>
      <c r="K84" s="216"/>
      <c r="L84" s="219"/>
      <c r="M84" s="212"/>
      <c r="N84" s="210"/>
      <c r="O84" s="215"/>
      <c r="P84" s="217"/>
      <c r="Q84" s="210"/>
      <c r="R84" s="210"/>
      <c r="S84" s="212"/>
      <c r="T84" s="212"/>
      <c r="U84" s="215"/>
      <c r="V84" s="215"/>
      <c r="W84" s="212"/>
      <c r="X84" s="9" t="s">
        <v>776</v>
      </c>
      <c r="Y84" s="1" t="s">
        <v>116</v>
      </c>
      <c r="Z84" s="42">
        <v>43434</v>
      </c>
      <c r="AA84" s="43">
        <v>12456</v>
      </c>
      <c r="AB84" s="9" t="s">
        <v>988</v>
      </c>
      <c r="AC84" s="42">
        <v>43465</v>
      </c>
      <c r="AD84" s="42">
        <v>43646</v>
      </c>
      <c r="AE84" s="44"/>
      <c r="AF84" s="45"/>
      <c r="AG84" s="55">
        <v>25817.64</v>
      </c>
      <c r="AH84" s="55"/>
      <c r="AI84" s="47"/>
      <c r="AJ84" s="47"/>
      <c r="AK84" s="55"/>
      <c r="AL84" s="215"/>
      <c r="AM84" s="215"/>
      <c r="AN84" s="215"/>
      <c r="AO84" s="220"/>
      <c r="AP84" s="1"/>
      <c r="AQ84" s="1"/>
      <c r="AR84" s="1"/>
      <c r="AS84" s="1"/>
      <c r="AT84" s="45"/>
      <c r="AU84" s="45"/>
      <c r="AV84" s="1"/>
      <c r="AW84" s="45"/>
      <c r="AX84" s="1"/>
      <c r="AY84" s="45"/>
      <c r="AZ84" s="1"/>
      <c r="BA84" s="45"/>
      <c r="BB84" s="45"/>
      <c r="BC84" s="45"/>
      <c r="BD84" s="45"/>
      <c r="BE84" s="45"/>
      <c r="BF84" s="45"/>
      <c r="BG84" s="45"/>
      <c r="BH84" s="45"/>
      <c r="BI84" s="45"/>
      <c r="BJ84" s="45"/>
      <c r="BK84" s="45"/>
      <c r="BL84" s="45"/>
      <c r="BM84" s="45"/>
    </row>
    <row r="85" spans="1:65" ht="38.25" x14ac:dyDescent="0.2">
      <c r="A85" s="236"/>
      <c r="B85" s="224"/>
      <c r="C85" s="239"/>
      <c r="D85" s="212"/>
      <c r="E85" s="212"/>
      <c r="F85" s="213"/>
      <c r="G85" s="217"/>
      <c r="H85" s="211"/>
      <c r="I85" s="210"/>
      <c r="J85" s="210"/>
      <c r="K85" s="216"/>
      <c r="L85" s="219"/>
      <c r="M85" s="212"/>
      <c r="N85" s="210"/>
      <c r="O85" s="215"/>
      <c r="P85" s="217"/>
      <c r="Q85" s="210"/>
      <c r="R85" s="210"/>
      <c r="S85" s="212"/>
      <c r="T85" s="212"/>
      <c r="U85" s="215"/>
      <c r="V85" s="215"/>
      <c r="W85" s="212"/>
      <c r="X85" s="9" t="s">
        <v>776</v>
      </c>
      <c r="Y85" s="1" t="s">
        <v>119</v>
      </c>
      <c r="Z85" s="42">
        <v>43635</v>
      </c>
      <c r="AA85" s="43">
        <v>12579</v>
      </c>
      <c r="AB85" s="9" t="s">
        <v>988</v>
      </c>
      <c r="AC85" s="42">
        <v>43646</v>
      </c>
      <c r="AD85" s="42">
        <v>43830</v>
      </c>
      <c r="AE85" s="44"/>
      <c r="AF85" s="45"/>
      <c r="AG85" s="55">
        <v>25817.64</v>
      </c>
      <c r="AH85" s="55"/>
      <c r="AI85" s="47"/>
      <c r="AJ85" s="47"/>
      <c r="AK85" s="55"/>
      <c r="AL85" s="215"/>
      <c r="AM85" s="215"/>
      <c r="AN85" s="215"/>
      <c r="AO85" s="220"/>
      <c r="AP85" s="1"/>
      <c r="AQ85" s="1"/>
      <c r="AR85" s="1"/>
      <c r="AS85" s="1"/>
      <c r="AT85" s="45"/>
      <c r="AU85" s="45"/>
      <c r="AV85" s="1"/>
      <c r="AW85" s="45"/>
      <c r="AX85" s="1"/>
      <c r="AY85" s="45"/>
      <c r="AZ85" s="1"/>
      <c r="BA85" s="45"/>
      <c r="BB85" s="45"/>
      <c r="BC85" s="45"/>
      <c r="BD85" s="45"/>
      <c r="BE85" s="45"/>
      <c r="BF85" s="45"/>
      <c r="BG85" s="45"/>
      <c r="BH85" s="45"/>
      <c r="BI85" s="45"/>
      <c r="BJ85" s="45"/>
      <c r="BK85" s="45"/>
      <c r="BL85" s="45"/>
      <c r="BM85" s="45"/>
    </row>
    <row r="86" spans="1:65" ht="38.25" x14ac:dyDescent="0.2">
      <c r="A86" s="236">
        <v>9</v>
      </c>
      <c r="B86" s="224" t="s">
        <v>262</v>
      </c>
      <c r="C86" s="212" t="s">
        <v>252</v>
      </c>
      <c r="D86" s="212" t="s">
        <v>263</v>
      </c>
      <c r="E86" s="212" t="s">
        <v>216</v>
      </c>
      <c r="F86" s="213" t="s">
        <v>266</v>
      </c>
      <c r="G86" s="217" t="s">
        <v>428</v>
      </c>
      <c r="H86" s="212" t="s">
        <v>155</v>
      </c>
      <c r="I86" s="210">
        <v>41659</v>
      </c>
      <c r="J86" s="210">
        <v>42024</v>
      </c>
      <c r="K86" s="216" t="s">
        <v>256</v>
      </c>
      <c r="L86" s="219" t="s">
        <v>264</v>
      </c>
      <c r="M86" s="212" t="s">
        <v>265</v>
      </c>
      <c r="N86" s="210">
        <v>42018</v>
      </c>
      <c r="O86" s="215">
        <v>42000</v>
      </c>
      <c r="P86" s="217" t="s">
        <v>409</v>
      </c>
      <c r="Q86" s="210">
        <v>42018</v>
      </c>
      <c r="R86" s="210">
        <v>42383</v>
      </c>
      <c r="S86" s="212" t="s">
        <v>134</v>
      </c>
      <c r="T86" s="212"/>
      <c r="U86" s="215"/>
      <c r="V86" s="215"/>
      <c r="W86" s="212" t="s">
        <v>115</v>
      </c>
      <c r="X86" s="6" t="s">
        <v>776</v>
      </c>
      <c r="Y86" s="1" t="s">
        <v>130</v>
      </c>
      <c r="Z86" s="42">
        <v>42383</v>
      </c>
      <c r="AA86" s="43">
        <v>11737</v>
      </c>
      <c r="AB86" s="9" t="s">
        <v>375</v>
      </c>
      <c r="AC86" s="42">
        <v>42383</v>
      </c>
      <c r="AD86" s="42">
        <v>42749</v>
      </c>
      <c r="AE86" s="44"/>
      <c r="AF86" s="45"/>
      <c r="AG86" s="55">
        <v>42000</v>
      </c>
      <c r="AH86" s="55"/>
      <c r="AI86" s="47"/>
      <c r="AJ86" s="47"/>
      <c r="AK86" s="55"/>
      <c r="AL86" s="215">
        <f>O86-AH86+AG86-AH87+AG87-AH88+AG88-AH89+AG89-AH90+AG90</f>
        <v>210000</v>
      </c>
      <c r="AM86" s="215">
        <f>38250+3500+3500+3500+3500+3500+3500+7000+3500+3500+7000+3500+3500+3500+3500+3500+3500+7000+3500+3500+3500+3500+3500+3500+3500+3500+3500+3500+3500+3500+3500+3500+7000</f>
        <v>164250</v>
      </c>
      <c r="AN86" s="215">
        <v>42000</v>
      </c>
      <c r="AO86" s="220">
        <f>AM86+AN86</f>
        <v>206250</v>
      </c>
      <c r="AP86" s="1" t="s">
        <v>155</v>
      </c>
      <c r="AQ86" s="42">
        <v>41659</v>
      </c>
      <c r="AR86" s="42">
        <v>42024</v>
      </c>
      <c r="AS86" s="43">
        <v>11233</v>
      </c>
      <c r="AT86" s="6" t="s">
        <v>267</v>
      </c>
      <c r="AU86" s="45"/>
      <c r="AV86" s="1"/>
      <c r="AW86" s="45"/>
      <c r="AX86" s="1"/>
      <c r="AY86" s="45"/>
      <c r="AZ86" s="1"/>
      <c r="BA86" s="45"/>
      <c r="BB86" s="45"/>
      <c r="BC86" s="45"/>
      <c r="BD86" s="45"/>
      <c r="BE86" s="45"/>
      <c r="BF86" s="45"/>
      <c r="BG86" s="45"/>
      <c r="BH86" s="45"/>
      <c r="BI86" s="45"/>
      <c r="BJ86" s="45"/>
      <c r="BK86" s="45"/>
      <c r="BL86" s="45"/>
      <c r="BM86" s="45"/>
    </row>
    <row r="87" spans="1:65" ht="38.25" x14ac:dyDescent="0.2">
      <c r="A87" s="236"/>
      <c r="B87" s="224"/>
      <c r="C87" s="212"/>
      <c r="D87" s="212"/>
      <c r="E87" s="212"/>
      <c r="F87" s="213"/>
      <c r="G87" s="217"/>
      <c r="H87" s="212"/>
      <c r="I87" s="210"/>
      <c r="J87" s="210"/>
      <c r="K87" s="216"/>
      <c r="L87" s="219"/>
      <c r="M87" s="212"/>
      <c r="N87" s="210"/>
      <c r="O87" s="215"/>
      <c r="P87" s="217"/>
      <c r="Q87" s="210"/>
      <c r="R87" s="210"/>
      <c r="S87" s="212"/>
      <c r="T87" s="212"/>
      <c r="U87" s="215"/>
      <c r="V87" s="215"/>
      <c r="W87" s="212"/>
      <c r="X87" s="6" t="s">
        <v>776</v>
      </c>
      <c r="Y87" s="1" t="s">
        <v>132</v>
      </c>
      <c r="Z87" s="42">
        <v>42725</v>
      </c>
      <c r="AA87" s="43">
        <v>11969</v>
      </c>
      <c r="AB87" s="9" t="s">
        <v>375</v>
      </c>
      <c r="AC87" s="42">
        <v>42749</v>
      </c>
      <c r="AD87" s="42">
        <v>43114</v>
      </c>
      <c r="AE87" s="44"/>
      <c r="AF87" s="45"/>
      <c r="AG87" s="55">
        <v>42000</v>
      </c>
      <c r="AH87" s="55"/>
      <c r="AI87" s="47"/>
      <c r="AJ87" s="47"/>
      <c r="AK87" s="55"/>
      <c r="AL87" s="215"/>
      <c r="AM87" s="215"/>
      <c r="AN87" s="215"/>
      <c r="AO87" s="220"/>
      <c r="AP87" s="48"/>
      <c r="AQ87" s="42"/>
      <c r="AR87" s="42"/>
      <c r="AS87" s="43"/>
      <c r="AT87" s="6"/>
      <c r="AU87" s="45"/>
      <c r="AV87" s="1"/>
      <c r="AW87" s="45"/>
      <c r="AX87" s="1"/>
      <c r="AY87" s="45"/>
      <c r="AZ87" s="1"/>
      <c r="BA87" s="45"/>
      <c r="BB87" s="45"/>
      <c r="BC87" s="45"/>
      <c r="BD87" s="45"/>
      <c r="BE87" s="45"/>
      <c r="BF87" s="45"/>
      <c r="BG87" s="45"/>
      <c r="BH87" s="45"/>
      <c r="BI87" s="45"/>
      <c r="BJ87" s="45"/>
      <c r="BK87" s="45"/>
      <c r="BL87" s="45"/>
      <c r="BM87" s="45"/>
    </row>
    <row r="88" spans="1:65" ht="38.25" x14ac:dyDescent="0.2">
      <c r="A88" s="236"/>
      <c r="B88" s="224"/>
      <c r="C88" s="212"/>
      <c r="D88" s="212"/>
      <c r="E88" s="212"/>
      <c r="F88" s="213"/>
      <c r="G88" s="217"/>
      <c r="H88" s="212"/>
      <c r="I88" s="210"/>
      <c r="J88" s="210"/>
      <c r="K88" s="216"/>
      <c r="L88" s="219"/>
      <c r="M88" s="212"/>
      <c r="N88" s="210"/>
      <c r="O88" s="215"/>
      <c r="P88" s="217"/>
      <c r="Q88" s="210"/>
      <c r="R88" s="210"/>
      <c r="S88" s="212"/>
      <c r="T88" s="212"/>
      <c r="U88" s="215"/>
      <c r="V88" s="215"/>
      <c r="W88" s="212"/>
      <c r="X88" s="6" t="s">
        <v>776</v>
      </c>
      <c r="Y88" s="1" t="s">
        <v>142</v>
      </c>
      <c r="Z88" s="42">
        <v>43089</v>
      </c>
      <c r="AA88" s="43">
        <v>12211</v>
      </c>
      <c r="AB88" s="9" t="s">
        <v>375</v>
      </c>
      <c r="AC88" s="42">
        <v>43114</v>
      </c>
      <c r="AD88" s="42">
        <v>43479</v>
      </c>
      <c r="AE88" s="44"/>
      <c r="AF88" s="45"/>
      <c r="AG88" s="55">
        <v>42000</v>
      </c>
      <c r="AH88" s="55"/>
      <c r="AI88" s="47"/>
      <c r="AJ88" s="47"/>
      <c r="AK88" s="55"/>
      <c r="AL88" s="215"/>
      <c r="AM88" s="215"/>
      <c r="AN88" s="215"/>
      <c r="AO88" s="220"/>
      <c r="AP88" s="1"/>
      <c r="AQ88" s="42"/>
      <c r="AR88" s="42"/>
      <c r="AS88" s="43"/>
      <c r="AT88" s="6"/>
      <c r="AU88" s="45"/>
      <c r="AV88" s="1"/>
      <c r="AW88" s="45"/>
      <c r="AX88" s="1"/>
      <c r="AY88" s="45"/>
      <c r="AZ88" s="1"/>
      <c r="BA88" s="45"/>
      <c r="BB88" s="45"/>
      <c r="BC88" s="45"/>
      <c r="BD88" s="45"/>
      <c r="BE88" s="45"/>
      <c r="BF88" s="45"/>
      <c r="BG88" s="45"/>
      <c r="BH88" s="45"/>
      <c r="BI88" s="45"/>
      <c r="BJ88" s="45"/>
      <c r="BK88" s="45"/>
      <c r="BL88" s="45"/>
      <c r="BM88" s="45"/>
    </row>
    <row r="89" spans="1:65" ht="38.25" x14ac:dyDescent="0.2">
      <c r="A89" s="236"/>
      <c r="B89" s="224"/>
      <c r="C89" s="212"/>
      <c r="D89" s="212"/>
      <c r="E89" s="212"/>
      <c r="F89" s="213"/>
      <c r="G89" s="217"/>
      <c r="H89" s="212"/>
      <c r="I89" s="210"/>
      <c r="J89" s="210"/>
      <c r="K89" s="216"/>
      <c r="L89" s="219"/>
      <c r="M89" s="212"/>
      <c r="N89" s="210"/>
      <c r="O89" s="215"/>
      <c r="P89" s="217"/>
      <c r="Q89" s="210"/>
      <c r="R89" s="210"/>
      <c r="S89" s="212"/>
      <c r="T89" s="212"/>
      <c r="U89" s="215"/>
      <c r="V89" s="215"/>
      <c r="W89" s="212"/>
      <c r="X89" s="6" t="s">
        <v>776</v>
      </c>
      <c r="Y89" s="1" t="s">
        <v>143</v>
      </c>
      <c r="Z89" s="42">
        <v>43448</v>
      </c>
      <c r="AA89" s="43">
        <v>12465</v>
      </c>
      <c r="AB89" s="9" t="s">
        <v>774</v>
      </c>
      <c r="AC89" s="42">
        <v>43479</v>
      </c>
      <c r="AD89" s="42">
        <v>43660</v>
      </c>
      <c r="AE89" s="44"/>
      <c r="AF89" s="45"/>
      <c r="AG89" s="55">
        <v>21000</v>
      </c>
      <c r="AH89" s="55"/>
      <c r="AI89" s="47"/>
      <c r="AJ89" s="47"/>
      <c r="AK89" s="55"/>
      <c r="AL89" s="215"/>
      <c r="AM89" s="215"/>
      <c r="AN89" s="215"/>
      <c r="AO89" s="220"/>
      <c r="AP89" s="1"/>
      <c r="AQ89" s="42"/>
      <c r="AR89" s="42"/>
      <c r="AS89" s="43"/>
      <c r="AT89" s="6"/>
      <c r="AU89" s="45"/>
      <c r="AV89" s="1"/>
      <c r="AW89" s="45"/>
      <c r="AX89" s="1"/>
      <c r="AY89" s="45"/>
      <c r="AZ89" s="1"/>
      <c r="BA89" s="45"/>
      <c r="BB89" s="45"/>
      <c r="BC89" s="45"/>
      <c r="BD89" s="45"/>
      <c r="BE89" s="45"/>
      <c r="BF89" s="45"/>
      <c r="BG89" s="45"/>
      <c r="BH89" s="45"/>
      <c r="BI89" s="45"/>
      <c r="BJ89" s="45"/>
      <c r="BK89" s="45"/>
      <c r="BL89" s="45"/>
      <c r="BM89" s="45"/>
    </row>
    <row r="90" spans="1:65" ht="38.25" x14ac:dyDescent="0.2">
      <c r="A90" s="236"/>
      <c r="B90" s="224"/>
      <c r="C90" s="212"/>
      <c r="D90" s="212"/>
      <c r="E90" s="212"/>
      <c r="F90" s="213"/>
      <c r="G90" s="217"/>
      <c r="H90" s="212"/>
      <c r="I90" s="210"/>
      <c r="J90" s="210"/>
      <c r="K90" s="216"/>
      <c r="L90" s="219"/>
      <c r="M90" s="212"/>
      <c r="N90" s="210"/>
      <c r="O90" s="215"/>
      <c r="P90" s="217"/>
      <c r="Q90" s="210"/>
      <c r="R90" s="210"/>
      <c r="S90" s="212"/>
      <c r="T90" s="212"/>
      <c r="U90" s="215"/>
      <c r="V90" s="215"/>
      <c r="W90" s="212"/>
      <c r="X90" s="6" t="s">
        <v>776</v>
      </c>
      <c r="Y90" s="1" t="s">
        <v>144</v>
      </c>
      <c r="Z90" s="42">
        <v>43635</v>
      </c>
      <c r="AA90" s="43">
        <v>12579</v>
      </c>
      <c r="AB90" s="9" t="s">
        <v>774</v>
      </c>
      <c r="AC90" s="42">
        <v>43660</v>
      </c>
      <c r="AD90" s="42">
        <v>43844</v>
      </c>
      <c r="AE90" s="44"/>
      <c r="AF90" s="45"/>
      <c r="AG90" s="55">
        <v>21000</v>
      </c>
      <c r="AH90" s="55"/>
      <c r="AI90" s="47"/>
      <c r="AJ90" s="47"/>
      <c r="AK90" s="55"/>
      <c r="AL90" s="215"/>
      <c r="AM90" s="215"/>
      <c r="AN90" s="215"/>
      <c r="AO90" s="220"/>
      <c r="AP90" s="1"/>
      <c r="AQ90" s="42"/>
      <c r="AR90" s="42"/>
      <c r="AS90" s="43"/>
      <c r="AT90" s="6"/>
      <c r="AU90" s="45"/>
      <c r="AV90" s="1"/>
      <c r="AW90" s="45"/>
      <c r="AX90" s="1"/>
      <c r="AY90" s="45"/>
      <c r="AZ90" s="1"/>
      <c r="BA90" s="45"/>
      <c r="BB90" s="45"/>
      <c r="BC90" s="45"/>
      <c r="BD90" s="45"/>
      <c r="BE90" s="45"/>
      <c r="BF90" s="45"/>
      <c r="BG90" s="45"/>
      <c r="BH90" s="45"/>
      <c r="BI90" s="45"/>
      <c r="BJ90" s="45"/>
      <c r="BK90" s="45"/>
      <c r="BL90" s="45"/>
      <c r="BM90" s="45"/>
    </row>
    <row r="91" spans="1:65" ht="89.25" x14ac:dyDescent="0.2">
      <c r="A91" s="236">
        <v>10</v>
      </c>
      <c r="B91" s="224" t="s">
        <v>269</v>
      </c>
      <c r="C91" s="239" t="s">
        <v>253</v>
      </c>
      <c r="D91" s="212" t="s">
        <v>274</v>
      </c>
      <c r="E91" s="212" t="s">
        <v>123</v>
      </c>
      <c r="F91" s="213" t="s">
        <v>275</v>
      </c>
      <c r="G91" s="217" t="s">
        <v>431</v>
      </c>
      <c r="H91" s="211" t="s">
        <v>170</v>
      </c>
      <c r="I91" s="210">
        <v>41912</v>
      </c>
      <c r="J91" s="210">
        <v>42277</v>
      </c>
      <c r="K91" s="216" t="s">
        <v>272</v>
      </c>
      <c r="L91" s="219" t="s">
        <v>270</v>
      </c>
      <c r="M91" s="212" t="s">
        <v>271</v>
      </c>
      <c r="N91" s="210">
        <v>42039</v>
      </c>
      <c r="O91" s="215">
        <v>431952</v>
      </c>
      <c r="P91" s="217" t="s">
        <v>410</v>
      </c>
      <c r="Q91" s="210">
        <v>42039</v>
      </c>
      <c r="R91" s="210">
        <v>42404</v>
      </c>
      <c r="S91" s="212" t="s">
        <v>128</v>
      </c>
      <c r="T91" s="212"/>
      <c r="U91" s="215"/>
      <c r="V91" s="215"/>
      <c r="W91" s="212" t="s">
        <v>129</v>
      </c>
      <c r="X91" s="9" t="s">
        <v>285</v>
      </c>
      <c r="Y91" s="1" t="s">
        <v>130</v>
      </c>
      <c r="Z91" s="45" t="s">
        <v>281</v>
      </c>
      <c r="AA91" s="43">
        <v>11533</v>
      </c>
      <c r="AB91" s="9" t="s">
        <v>282</v>
      </c>
      <c r="AC91" s="45"/>
      <c r="AD91" s="45"/>
      <c r="AE91" s="44"/>
      <c r="AF91" s="1">
        <v>10</v>
      </c>
      <c r="AG91" s="55"/>
      <c r="AH91" s="55">
        <v>43195.199999999997</v>
      </c>
      <c r="AI91" s="46"/>
      <c r="AJ91" s="46"/>
      <c r="AK91" s="55"/>
      <c r="AL91" s="215">
        <f>O91-AH91+AG91-AH92+AG92-AH93+AG93-AH94+AG94-AH95+AG95-AH96+AG96-AH97+AG97-AH98+AG98-AH99+AG99-AH100+AG100</f>
        <v>1868543.5999999999</v>
      </c>
      <c r="AM91" s="215">
        <f>312035.55+36715.92+32396.4+28076.88+28996.4+28996.4+28996.4+57992.8+28996.4+28996.4+57992.8+28996.4+28996.4+28996.4+28996.4+28996.4+28996.4+57992.8+28996.4+28996.4+28996.4+32145.5+32145.5+32145.5+32145.5+32145.5+32145.5+32145.5+32145.5+32145.5+32145.5+32145.5+64291</f>
        <v>1407044.2500000005</v>
      </c>
      <c r="AN91" s="215">
        <v>385745.5</v>
      </c>
      <c r="AO91" s="220">
        <f>AM91+AN91</f>
        <v>1792789.7500000005</v>
      </c>
      <c r="AP91" s="49" t="s">
        <v>170</v>
      </c>
      <c r="AQ91" s="50">
        <v>41912</v>
      </c>
      <c r="AR91" s="50">
        <v>42277</v>
      </c>
      <c r="AS91" s="43">
        <v>11405</v>
      </c>
      <c r="AT91" s="6" t="s">
        <v>273</v>
      </c>
      <c r="AU91" s="45"/>
      <c r="AV91" s="1"/>
      <c r="AW91" s="45"/>
      <c r="AX91" s="1"/>
      <c r="AY91" s="45"/>
      <c r="AZ91" s="1"/>
      <c r="BA91" s="45"/>
      <c r="BB91" s="45"/>
      <c r="BC91" s="45"/>
      <c r="BD91" s="45"/>
      <c r="BE91" s="45"/>
      <c r="BF91" s="45"/>
      <c r="BG91" s="45"/>
      <c r="BH91" s="45"/>
      <c r="BI91" s="45"/>
      <c r="BJ91" s="45"/>
      <c r="BK91" s="45"/>
      <c r="BL91" s="45"/>
      <c r="BM91" s="45"/>
    </row>
    <row r="92" spans="1:65" ht="38.25" x14ac:dyDescent="0.2">
      <c r="A92" s="236"/>
      <c r="B92" s="224"/>
      <c r="C92" s="239"/>
      <c r="D92" s="212"/>
      <c r="E92" s="212"/>
      <c r="F92" s="213"/>
      <c r="G92" s="217"/>
      <c r="H92" s="211"/>
      <c r="I92" s="210"/>
      <c r="J92" s="210"/>
      <c r="K92" s="216"/>
      <c r="L92" s="219"/>
      <c r="M92" s="212"/>
      <c r="N92" s="210"/>
      <c r="O92" s="215"/>
      <c r="P92" s="217"/>
      <c r="Q92" s="210"/>
      <c r="R92" s="210"/>
      <c r="S92" s="212"/>
      <c r="T92" s="212"/>
      <c r="U92" s="215"/>
      <c r="V92" s="215"/>
      <c r="W92" s="212"/>
      <c r="X92" s="9"/>
      <c r="Y92" s="1" t="s">
        <v>132</v>
      </c>
      <c r="Z92" s="42">
        <v>42404</v>
      </c>
      <c r="AA92" s="43">
        <v>11740</v>
      </c>
      <c r="AB92" s="9" t="s">
        <v>375</v>
      </c>
      <c r="AC92" s="45" t="s">
        <v>379</v>
      </c>
      <c r="AD92" s="42">
        <v>42770</v>
      </c>
      <c r="AE92" s="44"/>
      <c r="AF92" s="1"/>
      <c r="AG92" s="55">
        <v>388756.8</v>
      </c>
      <c r="AH92" s="55"/>
      <c r="AI92" s="46"/>
      <c r="AJ92" s="46"/>
      <c r="AK92" s="55"/>
      <c r="AL92" s="215"/>
      <c r="AM92" s="215"/>
      <c r="AN92" s="215"/>
      <c r="AO92" s="220"/>
      <c r="AP92" s="49"/>
      <c r="AQ92" s="49"/>
      <c r="AR92" s="49"/>
      <c r="AS92" s="43"/>
      <c r="AT92" s="6"/>
      <c r="AU92" s="45"/>
      <c r="AV92" s="1"/>
      <c r="AW92" s="45"/>
      <c r="AX92" s="1"/>
      <c r="AY92" s="45"/>
      <c r="AZ92" s="1"/>
      <c r="BA92" s="45"/>
      <c r="BB92" s="45"/>
      <c r="BC92" s="45"/>
      <c r="BD92" s="45"/>
      <c r="BE92" s="45"/>
      <c r="BF92" s="45"/>
      <c r="BG92" s="45"/>
      <c r="BH92" s="45"/>
      <c r="BI92" s="45"/>
      <c r="BJ92" s="45"/>
      <c r="BK92" s="45"/>
      <c r="BL92" s="45"/>
      <c r="BM92" s="45"/>
    </row>
    <row r="93" spans="1:65" ht="140.25" x14ac:dyDescent="0.2">
      <c r="A93" s="236"/>
      <c r="B93" s="224"/>
      <c r="C93" s="239"/>
      <c r="D93" s="212"/>
      <c r="E93" s="212"/>
      <c r="F93" s="213"/>
      <c r="G93" s="217"/>
      <c r="H93" s="211"/>
      <c r="I93" s="210"/>
      <c r="J93" s="210"/>
      <c r="K93" s="216"/>
      <c r="L93" s="219"/>
      <c r="M93" s="212"/>
      <c r="N93" s="210"/>
      <c r="O93" s="215"/>
      <c r="P93" s="217"/>
      <c r="Q93" s="210"/>
      <c r="R93" s="210"/>
      <c r="S93" s="212"/>
      <c r="T93" s="212"/>
      <c r="U93" s="215"/>
      <c r="V93" s="215"/>
      <c r="W93" s="212"/>
      <c r="X93" s="9" t="s">
        <v>285</v>
      </c>
      <c r="Y93" s="1" t="s">
        <v>142</v>
      </c>
      <c r="Z93" s="42">
        <v>42485</v>
      </c>
      <c r="AA93" s="43">
        <v>11793</v>
      </c>
      <c r="AB93" s="9" t="s">
        <v>448</v>
      </c>
      <c r="AC93" s="45"/>
      <c r="AD93" s="42"/>
      <c r="AE93" s="44"/>
      <c r="AF93" s="1">
        <v>10.5</v>
      </c>
      <c r="AG93" s="55"/>
      <c r="AH93" s="55">
        <v>34000</v>
      </c>
      <c r="AI93" s="46"/>
      <c r="AJ93" s="46"/>
      <c r="AK93" s="55"/>
      <c r="AL93" s="215"/>
      <c r="AM93" s="215"/>
      <c r="AN93" s="215"/>
      <c r="AO93" s="220"/>
      <c r="AP93" s="51"/>
      <c r="AQ93" s="51"/>
      <c r="AR93" s="49"/>
      <c r="AS93" s="43"/>
      <c r="AT93" s="6"/>
      <c r="AU93" s="45"/>
      <c r="AV93" s="1"/>
      <c r="AW93" s="45"/>
      <c r="AX93" s="1"/>
      <c r="AY93" s="45"/>
      <c r="AZ93" s="1"/>
      <c r="BA93" s="45"/>
      <c r="BB93" s="45"/>
      <c r="BC93" s="45"/>
      <c r="BD93" s="45"/>
      <c r="BE93" s="45"/>
      <c r="BF93" s="45"/>
      <c r="BG93" s="45"/>
      <c r="BH93" s="45"/>
      <c r="BI93" s="45"/>
      <c r="BJ93" s="45"/>
      <c r="BK93" s="45"/>
      <c r="BL93" s="45"/>
      <c r="BM93" s="45"/>
    </row>
    <row r="94" spans="1:65" ht="51" x14ac:dyDescent="0.2">
      <c r="A94" s="236"/>
      <c r="B94" s="224"/>
      <c r="C94" s="239"/>
      <c r="D94" s="212"/>
      <c r="E94" s="212"/>
      <c r="F94" s="213"/>
      <c r="G94" s="217"/>
      <c r="H94" s="211"/>
      <c r="I94" s="210"/>
      <c r="J94" s="210"/>
      <c r="K94" s="216"/>
      <c r="L94" s="219"/>
      <c r="M94" s="212"/>
      <c r="N94" s="210"/>
      <c r="O94" s="215"/>
      <c r="P94" s="217"/>
      <c r="Q94" s="210"/>
      <c r="R94" s="210"/>
      <c r="S94" s="212"/>
      <c r="T94" s="212"/>
      <c r="U94" s="215"/>
      <c r="V94" s="215"/>
      <c r="W94" s="212"/>
      <c r="X94" s="6" t="s">
        <v>776</v>
      </c>
      <c r="Y94" s="1" t="s">
        <v>143</v>
      </c>
      <c r="Z94" s="42">
        <v>42769</v>
      </c>
      <c r="AA94" s="43">
        <v>12010</v>
      </c>
      <c r="AB94" s="9" t="s">
        <v>616</v>
      </c>
      <c r="AC94" s="45" t="s">
        <v>617</v>
      </c>
      <c r="AD94" s="42" t="s">
        <v>618</v>
      </c>
      <c r="AE94" s="44"/>
      <c r="AF94" s="1"/>
      <c r="AG94" s="55">
        <v>347956.8</v>
      </c>
      <c r="AH94" s="55"/>
      <c r="AI94" s="46"/>
      <c r="AJ94" s="46"/>
      <c r="AK94" s="55"/>
      <c r="AL94" s="215"/>
      <c r="AM94" s="215"/>
      <c r="AN94" s="215"/>
      <c r="AO94" s="220"/>
      <c r="AP94" s="49"/>
      <c r="AQ94" s="49"/>
      <c r="AR94" s="49"/>
      <c r="AS94" s="43"/>
      <c r="AT94" s="6"/>
      <c r="AU94" s="45"/>
      <c r="AV94" s="1"/>
      <c r="AW94" s="45"/>
      <c r="AX94" s="1"/>
      <c r="AY94" s="45"/>
      <c r="AZ94" s="1"/>
      <c r="BA94" s="45"/>
      <c r="BB94" s="45"/>
      <c r="BC94" s="45"/>
      <c r="BD94" s="45"/>
      <c r="BE94" s="45"/>
      <c r="BF94" s="45"/>
      <c r="BG94" s="45"/>
      <c r="BH94" s="45"/>
      <c r="BI94" s="45"/>
      <c r="BJ94" s="45"/>
      <c r="BK94" s="45"/>
      <c r="BL94" s="45"/>
      <c r="BM94" s="45"/>
    </row>
    <row r="95" spans="1:65" ht="63.75" x14ac:dyDescent="0.2">
      <c r="A95" s="236"/>
      <c r="B95" s="224"/>
      <c r="C95" s="239"/>
      <c r="D95" s="212"/>
      <c r="E95" s="212"/>
      <c r="F95" s="213"/>
      <c r="G95" s="217"/>
      <c r="H95" s="211"/>
      <c r="I95" s="210"/>
      <c r="J95" s="210"/>
      <c r="K95" s="216"/>
      <c r="L95" s="219"/>
      <c r="M95" s="212"/>
      <c r="N95" s="210"/>
      <c r="O95" s="215"/>
      <c r="P95" s="217"/>
      <c r="Q95" s="210"/>
      <c r="R95" s="210"/>
      <c r="S95" s="212"/>
      <c r="T95" s="212"/>
      <c r="U95" s="215"/>
      <c r="V95" s="215"/>
      <c r="W95" s="212"/>
      <c r="X95" s="9" t="s">
        <v>285</v>
      </c>
      <c r="Y95" s="1" t="s">
        <v>144</v>
      </c>
      <c r="Z95" s="42">
        <v>43040</v>
      </c>
      <c r="AA95" s="43">
        <v>12179</v>
      </c>
      <c r="AB95" s="9" t="s">
        <v>708</v>
      </c>
      <c r="AC95" s="45"/>
      <c r="AD95" s="42"/>
      <c r="AE95" s="44"/>
      <c r="AF95" s="1"/>
      <c r="AG95" s="55">
        <v>9867.18</v>
      </c>
      <c r="AH95" s="55"/>
      <c r="AI95" s="46"/>
      <c r="AJ95" s="46"/>
      <c r="AK95" s="55"/>
      <c r="AL95" s="215"/>
      <c r="AM95" s="215"/>
      <c r="AN95" s="215"/>
      <c r="AO95" s="220"/>
      <c r="AP95" s="49"/>
      <c r="AQ95" s="49"/>
      <c r="AR95" s="49"/>
      <c r="AS95" s="43"/>
      <c r="AT95" s="6"/>
      <c r="AU95" s="45"/>
      <c r="AV95" s="1"/>
      <c r="AW95" s="45"/>
      <c r="AX95" s="1"/>
      <c r="AY95" s="45"/>
      <c r="AZ95" s="1"/>
      <c r="BA95" s="45"/>
      <c r="BB95" s="45"/>
      <c r="BC95" s="45"/>
      <c r="BD95" s="45"/>
      <c r="BE95" s="45"/>
      <c r="BF95" s="45"/>
      <c r="BG95" s="45"/>
      <c r="BH95" s="45"/>
      <c r="BI95" s="45"/>
      <c r="BJ95" s="45"/>
      <c r="BK95" s="45"/>
      <c r="BL95" s="45"/>
      <c r="BM95" s="45"/>
    </row>
    <row r="96" spans="1:65" ht="38.25" x14ac:dyDescent="0.2">
      <c r="A96" s="236"/>
      <c r="B96" s="224"/>
      <c r="C96" s="239"/>
      <c r="D96" s="212"/>
      <c r="E96" s="212"/>
      <c r="F96" s="213"/>
      <c r="G96" s="217"/>
      <c r="H96" s="211"/>
      <c r="I96" s="210"/>
      <c r="J96" s="210"/>
      <c r="K96" s="216"/>
      <c r="L96" s="219"/>
      <c r="M96" s="212"/>
      <c r="N96" s="210"/>
      <c r="O96" s="215"/>
      <c r="P96" s="217"/>
      <c r="Q96" s="210"/>
      <c r="R96" s="210"/>
      <c r="S96" s="212"/>
      <c r="T96" s="212"/>
      <c r="U96" s="215"/>
      <c r="V96" s="215"/>
      <c r="W96" s="212"/>
      <c r="X96" s="6" t="s">
        <v>776</v>
      </c>
      <c r="Y96" s="1" t="s">
        <v>116</v>
      </c>
      <c r="Z96" s="42">
        <v>43133</v>
      </c>
      <c r="AA96" s="43">
        <v>12243</v>
      </c>
      <c r="AB96" s="9" t="s">
        <v>774</v>
      </c>
      <c r="AC96" s="42" t="s">
        <v>618</v>
      </c>
      <c r="AD96" s="42" t="s">
        <v>775</v>
      </c>
      <c r="AE96" s="44"/>
      <c r="AF96" s="1"/>
      <c r="AG96" s="55">
        <v>192873</v>
      </c>
      <c r="AH96" s="55"/>
      <c r="AI96" s="46"/>
      <c r="AJ96" s="46"/>
      <c r="AK96" s="55"/>
      <c r="AL96" s="215"/>
      <c r="AM96" s="215"/>
      <c r="AN96" s="215"/>
      <c r="AO96" s="220"/>
      <c r="AP96" s="49"/>
      <c r="AQ96" s="49"/>
      <c r="AR96" s="49"/>
      <c r="AS96" s="43"/>
      <c r="AT96" s="6"/>
      <c r="AU96" s="45"/>
      <c r="AV96" s="1"/>
      <c r="AW96" s="45"/>
      <c r="AX96" s="1"/>
      <c r="AY96" s="45"/>
      <c r="AZ96" s="1"/>
      <c r="BA96" s="45"/>
      <c r="BB96" s="45"/>
      <c r="BC96" s="45"/>
      <c r="BD96" s="45"/>
      <c r="BE96" s="45"/>
      <c r="BF96" s="45"/>
      <c r="BG96" s="45"/>
      <c r="BH96" s="45"/>
      <c r="BI96" s="45"/>
      <c r="BJ96" s="45"/>
      <c r="BK96" s="45"/>
      <c r="BL96" s="45"/>
      <c r="BM96" s="45"/>
    </row>
    <row r="97" spans="1:65" ht="51" x14ac:dyDescent="0.2">
      <c r="A97" s="236"/>
      <c r="B97" s="224"/>
      <c r="C97" s="239"/>
      <c r="D97" s="212"/>
      <c r="E97" s="212"/>
      <c r="F97" s="213"/>
      <c r="G97" s="217"/>
      <c r="H97" s="211"/>
      <c r="I97" s="210"/>
      <c r="J97" s="210"/>
      <c r="K97" s="216"/>
      <c r="L97" s="219"/>
      <c r="M97" s="212"/>
      <c r="N97" s="210"/>
      <c r="O97" s="215"/>
      <c r="P97" s="217"/>
      <c r="Q97" s="210"/>
      <c r="R97" s="210"/>
      <c r="S97" s="212"/>
      <c r="T97" s="212"/>
      <c r="U97" s="215"/>
      <c r="V97" s="215"/>
      <c r="W97" s="212"/>
      <c r="X97" s="6" t="s">
        <v>776</v>
      </c>
      <c r="Y97" s="1" t="s">
        <v>119</v>
      </c>
      <c r="Z97" s="42">
        <v>43301</v>
      </c>
      <c r="AA97" s="43">
        <v>12356</v>
      </c>
      <c r="AB97" s="9" t="s">
        <v>915</v>
      </c>
      <c r="AC97" s="42" t="s">
        <v>775</v>
      </c>
      <c r="AD97" s="42">
        <v>43465</v>
      </c>
      <c r="AE97" s="44"/>
      <c r="AF97" s="1"/>
      <c r="AG97" s="55">
        <v>156441.51999999999</v>
      </c>
      <c r="AH97" s="55"/>
      <c r="AI97" s="46"/>
      <c r="AJ97" s="46"/>
      <c r="AK97" s="55"/>
      <c r="AL97" s="215"/>
      <c r="AM97" s="215"/>
      <c r="AN97" s="215"/>
      <c r="AO97" s="220"/>
      <c r="AP97" s="49"/>
      <c r="AQ97" s="49"/>
      <c r="AR97" s="49"/>
      <c r="AS97" s="43"/>
      <c r="AT97" s="6"/>
      <c r="AU97" s="45"/>
      <c r="AV97" s="1"/>
      <c r="AW97" s="45"/>
      <c r="AX97" s="1"/>
      <c r="AY97" s="45"/>
      <c r="AZ97" s="1"/>
      <c r="BA97" s="45"/>
      <c r="BB97" s="45"/>
      <c r="BC97" s="45"/>
      <c r="BD97" s="45"/>
      <c r="BE97" s="45"/>
      <c r="BF97" s="45"/>
      <c r="BG97" s="45"/>
      <c r="BH97" s="45"/>
      <c r="BI97" s="45"/>
      <c r="BJ97" s="45"/>
      <c r="BK97" s="45"/>
      <c r="BL97" s="45"/>
      <c r="BM97" s="45"/>
    </row>
    <row r="98" spans="1:65" ht="38.25" x14ac:dyDescent="0.2">
      <c r="A98" s="236"/>
      <c r="B98" s="224"/>
      <c r="C98" s="239"/>
      <c r="D98" s="212"/>
      <c r="E98" s="212"/>
      <c r="F98" s="213"/>
      <c r="G98" s="217"/>
      <c r="H98" s="211"/>
      <c r="I98" s="210"/>
      <c r="J98" s="210"/>
      <c r="K98" s="216"/>
      <c r="L98" s="219"/>
      <c r="M98" s="212"/>
      <c r="N98" s="210"/>
      <c r="O98" s="215"/>
      <c r="P98" s="217"/>
      <c r="Q98" s="210"/>
      <c r="R98" s="210"/>
      <c r="S98" s="212"/>
      <c r="T98" s="212"/>
      <c r="U98" s="215"/>
      <c r="V98" s="215"/>
      <c r="W98" s="212"/>
      <c r="X98" s="6" t="s">
        <v>776</v>
      </c>
      <c r="Y98" s="1" t="s">
        <v>117</v>
      </c>
      <c r="Z98" s="42">
        <v>43448</v>
      </c>
      <c r="AA98" s="43">
        <v>12465</v>
      </c>
      <c r="AB98" s="9" t="s">
        <v>834</v>
      </c>
      <c r="AC98" s="42">
        <v>43465</v>
      </c>
      <c r="AD98" s="42">
        <v>43646</v>
      </c>
      <c r="AE98" s="44"/>
      <c r="AF98" s="1"/>
      <c r="AG98" s="55">
        <v>192873</v>
      </c>
      <c r="AH98" s="55"/>
      <c r="AI98" s="46"/>
      <c r="AJ98" s="46"/>
      <c r="AK98" s="55"/>
      <c r="AL98" s="215"/>
      <c r="AM98" s="215"/>
      <c r="AN98" s="215"/>
      <c r="AO98" s="220"/>
      <c r="AP98" s="49"/>
      <c r="AQ98" s="49"/>
      <c r="AR98" s="49"/>
      <c r="AS98" s="43"/>
      <c r="AT98" s="6"/>
      <c r="AU98" s="45"/>
      <c r="AV98" s="1"/>
      <c r="AW98" s="45"/>
      <c r="AX98" s="1"/>
      <c r="AY98" s="45"/>
      <c r="AZ98" s="1"/>
      <c r="BA98" s="45"/>
      <c r="BB98" s="45"/>
      <c r="BC98" s="45"/>
      <c r="BD98" s="45"/>
      <c r="BE98" s="45"/>
      <c r="BF98" s="45"/>
      <c r="BG98" s="45"/>
      <c r="BH98" s="45"/>
      <c r="BI98" s="45"/>
      <c r="BJ98" s="45"/>
      <c r="BK98" s="45"/>
      <c r="BL98" s="45"/>
      <c r="BM98" s="45"/>
    </row>
    <row r="99" spans="1:65" ht="38.25" x14ac:dyDescent="0.2">
      <c r="A99" s="236"/>
      <c r="B99" s="224"/>
      <c r="C99" s="239"/>
      <c r="D99" s="212"/>
      <c r="E99" s="212"/>
      <c r="F99" s="213"/>
      <c r="G99" s="217"/>
      <c r="H99" s="211"/>
      <c r="I99" s="210"/>
      <c r="J99" s="210"/>
      <c r="K99" s="216"/>
      <c r="L99" s="219"/>
      <c r="M99" s="212"/>
      <c r="N99" s="210"/>
      <c r="O99" s="215"/>
      <c r="P99" s="217"/>
      <c r="Q99" s="210"/>
      <c r="R99" s="210"/>
      <c r="S99" s="212"/>
      <c r="T99" s="212"/>
      <c r="U99" s="215"/>
      <c r="V99" s="215"/>
      <c r="W99" s="212"/>
      <c r="X99" s="6" t="s">
        <v>776</v>
      </c>
      <c r="Y99" s="1" t="s">
        <v>217</v>
      </c>
      <c r="Z99" s="42">
        <v>43635</v>
      </c>
      <c r="AA99" s="43">
        <v>12580</v>
      </c>
      <c r="AB99" s="9" t="s">
        <v>834</v>
      </c>
      <c r="AC99" s="42">
        <v>43646</v>
      </c>
      <c r="AD99" s="42">
        <v>43830</v>
      </c>
      <c r="AE99" s="44"/>
      <c r="AF99" s="1"/>
      <c r="AG99" s="55">
        <v>192873</v>
      </c>
      <c r="AH99" s="55"/>
      <c r="AI99" s="46"/>
      <c r="AJ99" s="46"/>
      <c r="AK99" s="55"/>
      <c r="AL99" s="215"/>
      <c r="AM99" s="215"/>
      <c r="AN99" s="215"/>
      <c r="AO99" s="220"/>
      <c r="AP99" s="49"/>
      <c r="AQ99" s="49"/>
      <c r="AR99" s="49"/>
      <c r="AS99" s="43"/>
      <c r="AT99" s="6"/>
      <c r="AU99" s="45"/>
      <c r="AV99" s="1"/>
      <c r="AW99" s="45"/>
      <c r="AX99" s="1"/>
      <c r="AY99" s="45"/>
      <c r="AZ99" s="1"/>
      <c r="BA99" s="45"/>
      <c r="BB99" s="45"/>
      <c r="BC99" s="45"/>
      <c r="BD99" s="45"/>
      <c r="BE99" s="45"/>
      <c r="BF99" s="45"/>
      <c r="BG99" s="45"/>
      <c r="BH99" s="45"/>
      <c r="BI99" s="45"/>
      <c r="BJ99" s="45"/>
      <c r="BK99" s="45"/>
      <c r="BL99" s="45"/>
      <c r="BM99" s="45"/>
    </row>
    <row r="100" spans="1:65" ht="38.25" x14ac:dyDescent="0.2">
      <c r="A100" s="236"/>
      <c r="B100" s="224"/>
      <c r="C100" s="239"/>
      <c r="D100" s="212"/>
      <c r="E100" s="212"/>
      <c r="F100" s="213"/>
      <c r="G100" s="217"/>
      <c r="H100" s="211"/>
      <c r="I100" s="210"/>
      <c r="J100" s="210"/>
      <c r="K100" s="216"/>
      <c r="L100" s="219"/>
      <c r="M100" s="212"/>
      <c r="N100" s="210"/>
      <c r="O100" s="215"/>
      <c r="P100" s="217"/>
      <c r="Q100" s="210"/>
      <c r="R100" s="210"/>
      <c r="S100" s="212"/>
      <c r="T100" s="212"/>
      <c r="U100" s="215"/>
      <c r="V100" s="215"/>
      <c r="W100" s="212"/>
      <c r="X100" s="6" t="s">
        <v>776</v>
      </c>
      <c r="Y100" s="1" t="s">
        <v>294</v>
      </c>
      <c r="Z100" s="42">
        <v>43812</v>
      </c>
      <c r="AA100" s="43">
        <v>15715</v>
      </c>
      <c r="AB100" s="9" t="s">
        <v>1850</v>
      </c>
      <c r="AC100" s="42">
        <v>43830</v>
      </c>
      <c r="AD100" s="42">
        <v>43861</v>
      </c>
      <c r="AE100" s="44"/>
      <c r="AF100" s="1"/>
      <c r="AG100" s="55">
        <v>32145.5</v>
      </c>
      <c r="AH100" s="55"/>
      <c r="AI100" s="46"/>
      <c r="AJ100" s="46"/>
      <c r="AK100" s="55"/>
      <c r="AL100" s="215"/>
      <c r="AM100" s="215"/>
      <c r="AN100" s="215"/>
      <c r="AO100" s="220"/>
      <c r="AP100" s="49"/>
      <c r="AQ100" s="49"/>
      <c r="AR100" s="49"/>
      <c r="AS100" s="43"/>
      <c r="AT100" s="6"/>
      <c r="AU100" s="45"/>
      <c r="AV100" s="1"/>
      <c r="AW100" s="45"/>
      <c r="AX100" s="1"/>
      <c r="AY100" s="45"/>
      <c r="AZ100" s="1"/>
      <c r="BA100" s="45"/>
      <c r="BB100" s="45"/>
      <c r="BC100" s="45"/>
      <c r="BD100" s="45"/>
      <c r="BE100" s="45"/>
      <c r="BF100" s="45"/>
      <c r="BG100" s="45"/>
      <c r="BH100" s="45"/>
      <c r="BI100" s="45"/>
      <c r="BJ100" s="45"/>
      <c r="BK100" s="45"/>
      <c r="BL100" s="45"/>
      <c r="BM100" s="45"/>
    </row>
    <row r="101" spans="1:65" ht="89.25" x14ac:dyDescent="0.2">
      <c r="A101" s="218">
        <v>11</v>
      </c>
      <c r="B101" s="224" t="s">
        <v>278</v>
      </c>
      <c r="C101" s="212" t="s">
        <v>153</v>
      </c>
      <c r="D101" s="212" t="s">
        <v>245</v>
      </c>
      <c r="E101" s="212" t="s">
        <v>123</v>
      </c>
      <c r="F101" s="213" t="s">
        <v>280</v>
      </c>
      <c r="G101" s="217" t="s">
        <v>432</v>
      </c>
      <c r="H101" s="211"/>
      <c r="I101" s="211"/>
      <c r="J101" s="211"/>
      <c r="K101" s="216" t="s">
        <v>277</v>
      </c>
      <c r="L101" s="219" t="s">
        <v>260</v>
      </c>
      <c r="M101" s="212" t="s">
        <v>279</v>
      </c>
      <c r="N101" s="210">
        <v>42079</v>
      </c>
      <c r="O101" s="215">
        <v>179244.72</v>
      </c>
      <c r="P101" s="217" t="s">
        <v>411</v>
      </c>
      <c r="Q101" s="210">
        <v>42079</v>
      </c>
      <c r="R101" s="210">
        <v>42445</v>
      </c>
      <c r="S101" s="212" t="s">
        <v>128</v>
      </c>
      <c r="T101" s="212"/>
      <c r="U101" s="215"/>
      <c r="V101" s="215"/>
      <c r="W101" s="212" t="s">
        <v>129</v>
      </c>
      <c r="X101" s="9" t="s">
        <v>285</v>
      </c>
      <c r="Y101" s="1" t="s">
        <v>130</v>
      </c>
      <c r="Z101" s="42">
        <v>42384</v>
      </c>
      <c r="AA101" s="43">
        <v>11729</v>
      </c>
      <c r="AB101" s="9" t="s">
        <v>377</v>
      </c>
      <c r="AC101" s="45"/>
      <c r="AD101" s="45"/>
      <c r="AE101" s="44">
        <v>17</v>
      </c>
      <c r="AF101" s="45"/>
      <c r="AG101" s="55">
        <v>5227.8500000000004</v>
      </c>
      <c r="AH101" s="55"/>
      <c r="AI101" s="47"/>
      <c r="AJ101" s="47"/>
      <c r="AK101" s="55"/>
      <c r="AL101" s="215">
        <f>O101-AH101+AG101-AH102+AG102-AH103+AG103-AH104+AG104-AH105+AG105-AH106+AG106-AH107+AG107-AH108+AG108-AH109+AG109</f>
        <v>1122909.8999999999</v>
      </c>
      <c r="AM101" s="215">
        <f>123894.48+16264.74+14937.06+14937.06+14937.06+14937.06+14937.06+17426.57+17426.57+17426.57+15766.86+18339.39+17426.57+19458.46+19458.46+19458.46+19458.46+16678.68+19458.46+19458.46+19458.46+19458.46+19458.46+19458.46+19458.46+19458.462+19458.46+19458.46+19458.46+19458.46+19458.46+19458.46+19458.46+16678.68+19458.46+16493.59</f>
        <v>757677.20199999982</v>
      </c>
      <c r="AN101" s="215">
        <v>189951.63</v>
      </c>
      <c r="AO101" s="220">
        <f>AM101+AN101</f>
        <v>947628.83199999982</v>
      </c>
      <c r="AP101" s="265"/>
      <c r="AQ101" s="1"/>
      <c r="AR101" s="1"/>
      <c r="AS101" s="239"/>
      <c r="AT101" s="239"/>
      <c r="AU101" s="239"/>
      <c r="AV101" s="239"/>
      <c r="AW101" s="239"/>
      <c r="AX101" s="239"/>
      <c r="AY101" s="239"/>
      <c r="AZ101" s="239"/>
      <c r="BA101" s="239"/>
      <c r="BB101" s="239"/>
      <c r="BC101" s="239"/>
      <c r="BD101" s="239"/>
      <c r="BE101" s="239"/>
      <c r="BF101" s="239"/>
      <c r="BG101" s="239"/>
      <c r="BH101" s="239"/>
      <c r="BI101" s="239"/>
      <c r="BJ101" s="239"/>
      <c r="BK101" s="239"/>
      <c r="BL101" s="239"/>
      <c r="BM101" s="239"/>
    </row>
    <row r="102" spans="1:65" ht="25.5" x14ac:dyDescent="0.2">
      <c r="A102" s="218"/>
      <c r="B102" s="224"/>
      <c r="C102" s="212"/>
      <c r="D102" s="212"/>
      <c r="E102" s="212"/>
      <c r="F102" s="213"/>
      <c r="G102" s="217"/>
      <c r="H102" s="211"/>
      <c r="I102" s="211"/>
      <c r="J102" s="211"/>
      <c r="K102" s="216"/>
      <c r="L102" s="219"/>
      <c r="M102" s="212"/>
      <c r="N102" s="210"/>
      <c r="O102" s="215"/>
      <c r="P102" s="217"/>
      <c r="Q102" s="210"/>
      <c r="R102" s="210"/>
      <c r="S102" s="212"/>
      <c r="T102" s="212"/>
      <c r="U102" s="215"/>
      <c r="V102" s="215"/>
      <c r="W102" s="212"/>
      <c r="X102" s="6" t="s">
        <v>776</v>
      </c>
      <c r="Y102" s="1" t="s">
        <v>132</v>
      </c>
      <c r="Z102" s="42">
        <v>42445</v>
      </c>
      <c r="AA102" s="43">
        <v>11775</v>
      </c>
      <c r="AB102" s="9" t="s">
        <v>324</v>
      </c>
      <c r="AC102" s="42">
        <v>42445</v>
      </c>
      <c r="AD102" s="42">
        <v>42810</v>
      </c>
      <c r="AE102" s="44"/>
      <c r="AF102" s="45"/>
      <c r="AG102" s="55">
        <v>209118.84</v>
      </c>
      <c r="AH102" s="55"/>
      <c r="AI102" s="47"/>
      <c r="AJ102" s="47"/>
      <c r="AK102" s="55"/>
      <c r="AL102" s="215"/>
      <c r="AM102" s="215"/>
      <c r="AN102" s="215"/>
      <c r="AO102" s="220"/>
      <c r="AP102" s="239"/>
      <c r="AQ102" s="1"/>
      <c r="AR102" s="1"/>
      <c r="AS102" s="239"/>
      <c r="AT102" s="239"/>
      <c r="AU102" s="239"/>
      <c r="AV102" s="239"/>
      <c r="AW102" s="239"/>
      <c r="AX102" s="239"/>
      <c r="AY102" s="239"/>
      <c r="AZ102" s="239"/>
      <c r="BA102" s="239"/>
      <c r="BB102" s="239"/>
      <c r="BC102" s="239"/>
      <c r="BD102" s="239"/>
      <c r="BE102" s="239"/>
      <c r="BF102" s="239"/>
      <c r="BG102" s="239"/>
      <c r="BH102" s="239"/>
      <c r="BI102" s="239"/>
      <c r="BJ102" s="239"/>
      <c r="BK102" s="239"/>
      <c r="BL102" s="239"/>
      <c r="BM102" s="239"/>
    </row>
    <row r="103" spans="1:65" ht="127.5" x14ac:dyDescent="0.2">
      <c r="A103" s="218"/>
      <c r="B103" s="224"/>
      <c r="C103" s="212"/>
      <c r="D103" s="212"/>
      <c r="E103" s="212"/>
      <c r="F103" s="213"/>
      <c r="G103" s="217"/>
      <c r="H103" s="211"/>
      <c r="I103" s="211"/>
      <c r="J103" s="211"/>
      <c r="K103" s="216"/>
      <c r="L103" s="219"/>
      <c r="M103" s="212"/>
      <c r="N103" s="210"/>
      <c r="O103" s="215"/>
      <c r="P103" s="217"/>
      <c r="Q103" s="210"/>
      <c r="R103" s="210"/>
      <c r="S103" s="212"/>
      <c r="T103" s="212"/>
      <c r="U103" s="215"/>
      <c r="V103" s="215"/>
      <c r="W103" s="212"/>
      <c r="X103" s="9" t="s">
        <v>285</v>
      </c>
      <c r="Y103" s="1" t="s">
        <v>142</v>
      </c>
      <c r="Z103" s="42">
        <v>42719</v>
      </c>
      <c r="AA103" s="43">
        <v>11965</v>
      </c>
      <c r="AB103" s="9" t="s">
        <v>525</v>
      </c>
      <c r="AC103" s="42"/>
      <c r="AD103" s="42"/>
      <c r="AE103" s="44"/>
      <c r="AF103" s="45"/>
      <c r="AG103" s="55">
        <v>29462.41</v>
      </c>
      <c r="AH103" s="55"/>
      <c r="AI103" s="47"/>
      <c r="AJ103" s="47"/>
      <c r="AK103" s="55"/>
      <c r="AL103" s="215"/>
      <c r="AM103" s="215"/>
      <c r="AN103" s="215"/>
      <c r="AO103" s="220"/>
      <c r="AP103" s="239"/>
      <c r="AQ103" s="239"/>
      <c r="AR103" s="239"/>
      <c r="AS103" s="239"/>
      <c r="AT103" s="239"/>
      <c r="AU103" s="239"/>
      <c r="AV103" s="239"/>
      <c r="AW103" s="239"/>
      <c r="AX103" s="239"/>
      <c r="AY103" s="239"/>
      <c r="AZ103" s="239"/>
      <c r="BA103" s="239"/>
      <c r="BB103" s="239"/>
      <c r="BC103" s="239"/>
      <c r="BD103" s="239"/>
      <c r="BE103" s="239"/>
      <c r="BF103" s="239"/>
      <c r="BG103" s="239"/>
      <c r="BH103" s="239"/>
      <c r="BI103" s="239"/>
      <c r="BJ103" s="239"/>
      <c r="BK103" s="239"/>
      <c r="BL103" s="239"/>
      <c r="BM103" s="239"/>
    </row>
    <row r="104" spans="1:65" ht="51" x14ac:dyDescent="0.2">
      <c r="A104" s="218"/>
      <c r="B104" s="224"/>
      <c r="C104" s="212"/>
      <c r="D104" s="212"/>
      <c r="E104" s="212"/>
      <c r="F104" s="213"/>
      <c r="G104" s="217"/>
      <c r="H104" s="211"/>
      <c r="I104" s="211"/>
      <c r="J104" s="211"/>
      <c r="K104" s="216"/>
      <c r="L104" s="219"/>
      <c r="M104" s="212"/>
      <c r="N104" s="210"/>
      <c r="O104" s="215"/>
      <c r="P104" s="217"/>
      <c r="Q104" s="210"/>
      <c r="R104" s="210"/>
      <c r="S104" s="212"/>
      <c r="T104" s="212"/>
      <c r="U104" s="215"/>
      <c r="V104" s="215"/>
      <c r="W104" s="212"/>
      <c r="X104" s="6" t="s">
        <v>776</v>
      </c>
      <c r="Y104" s="1" t="s">
        <v>143</v>
      </c>
      <c r="Z104" s="42">
        <v>42810</v>
      </c>
      <c r="AA104" s="43">
        <v>12018</v>
      </c>
      <c r="AB104" s="9" t="s">
        <v>623</v>
      </c>
      <c r="AC104" s="42">
        <v>42810</v>
      </c>
      <c r="AD104" s="42">
        <v>43175</v>
      </c>
      <c r="AE104" s="44"/>
      <c r="AF104" s="45"/>
      <c r="AG104" s="55">
        <v>233501.52</v>
      </c>
      <c r="AH104" s="55"/>
      <c r="AI104" s="47"/>
      <c r="AJ104" s="47"/>
      <c r="AK104" s="55"/>
      <c r="AL104" s="215"/>
      <c r="AM104" s="215"/>
      <c r="AN104" s="215"/>
      <c r="AO104" s="220"/>
      <c r="AP104" s="239"/>
      <c r="AQ104" s="239"/>
      <c r="AR104" s="239"/>
      <c r="AS104" s="239"/>
      <c r="AT104" s="239"/>
      <c r="AU104" s="239"/>
      <c r="AV104" s="239"/>
      <c r="AW104" s="239"/>
      <c r="AX104" s="239"/>
      <c r="AY104" s="239"/>
      <c r="AZ104" s="239"/>
      <c r="BA104" s="239"/>
      <c r="BB104" s="239"/>
      <c r="BC104" s="239"/>
      <c r="BD104" s="239"/>
      <c r="BE104" s="239"/>
      <c r="BF104" s="239"/>
      <c r="BG104" s="239"/>
      <c r="BH104" s="239"/>
      <c r="BI104" s="239"/>
      <c r="BJ104" s="239"/>
      <c r="BK104" s="239"/>
      <c r="BL104" s="239"/>
      <c r="BM104" s="239"/>
    </row>
    <row r="105" spans="1:65" ht="38.25" x14ac:dyDescent="0.2">
      <c r="A105" s="218"/>
      <c r="B105" s="224"/>
      <c r="C105" s="212"/>
      <c r="D105" s="212"/>
      <c r="E105" s="212"/>
      <c r="F105" s="213"/>
      <c r="G105" s="217"/>
      <c r="H105" s="211"/>
      <c r="I105" s="211"/>
      <c r="J105" s="211"/>
      <c r="K105" s="216"/>
      <c r="L105" s="219"/>
      <c r="M105" s="212"/>
      <c r="N105" s="210"/>
      <c r="O105" s="215"/>
      <c r="P105" s="217"/>
      <c r="Q105" s="210"/>
      <c r="R105" s="210"/>
      <c r="S105" s="212"/>
      <c r="T105" s="212"/>
      <c r="U105" s="215"/>
      <c r="V105" s="215"/>
      <c r="W105" s="212"/>
      <c r="X105" s="6" t="s">
        <v>776</v>
      </c>
      <c r="Y105" s="1" t="s">
        <v>144</v>
      </c>
      <c r="Z105" s="42">
        <v>43175</v>
      </c>
      <c r="AA105" s="43">
        <v>12264</v>
      </c>
      <c r="AB105" s="9" t="s">
        <v>819</v>
      </c>
      <c r="AC105" s="42">
        <v>43175</v>
      </c>
      <c r="AD105" s="42">
        <v>43359</v>
      </c>
      <c r="AE105" s="44"/>
      <c r="AF105" s="45"/>
      <c r="AG105" s="55">
        <v>116750.76</v>
      </c>
      <c r="AH105" s="55"/>
      <c r="AI105" s="47"/>
      <c r="AJ105" s="47"/>
      <c r="AK105" s="55"/>
      <c r="AL105" s="215"/>
      <c r="AM105" s="215"/>
      <c r="AN105" s="215"/>
      <c r="AO105" s="220"/>
      <c r="AP105" s="239"/>
      <c r="AQ105" s="239"/>
      <c r="AR105" s="239"/>
      <c r="AS105" s="1"/>
      <c r="AT105" s="1"/>
      <c r="AU105" s="239"/>
      <c r="AV105" s="239"/>
      <c r="AW105" s="239"/>
      <c r="AX105" s="239"/>
      <c r="AY105" s="239"/>
      <c r="AZ105" s="239"/>
      <c r="BA105" s="239"/>
      <c r="BB105" s="239"/>
      <c r="BC105" s="239"/>
      <c r="BD105" s="239"/>
      <c r="BE105" s="239"/>
      <c r="BF105" s="239"/>
      <c r="BG105" s="239"/>
      <c r="BH105" s="239"/>
      <c r="BI105" s="239"/>
      <c r="BJ105" s="239"/>
      <c r="BK105" s="239"/>
      <c r="BL105" s="239"/>
      <c r="BM105" s="239"/>
    </row>
    <row r="106" spans="1:65" ht="51" x14ac:dyDescent="0.2">
      <c r="A106" s="218"/>
      <c r="B106" s="224"/>
      <c r="C106" s="212"/>
      <c r="D106" s="212"/>
      <c r="E106" s="212"/>
      <c r="F106" s="213"/>
      <c r="G106" s="217"/>
      <c r="H106" s="211"/>
      <c r="I106" s="211"/>
      <c r="J106" s="211"/>
      <c r="K106" s="216"/>
      <c r="L106" s="219"/>
      <c r="M106" s="212"/>
      <c r="N106" s="210"/>
      <c r="O106" s="215"/>
      <c r="P106" s="217"/>
      <c r="Q106" s="210"/>
      <c r="R106" s="210"/>
      <c r="S106" s="212"/>
      <c r="T106" s="212"/>
      <c r="U106" s="215"/>
      <c r="V106" s="215"/>
      <c r="W106" s="212"/>
      <c r="X106" s="6" t="s">
        <v>776</v>
      </c>
      <c r="Y106" s="1" t="s">
        <v>116</v>
      </c>
      <c r="Z106" s="42">
        <v>43354</v>
      </c>
      <c r="AA106" s="43">
        <v>12387</v>
      </c>
      <c r="AB106" s="9" t="s">
        <v>951</v>
      </c>
      <c r="AC106" s="42">
        <v>43359</v>
      </c>
      <c r="AD106" s="42">
        <v>43465</v>
      </c>
      <c r="AE106" s="44"/>
      <c r="AF106" s="45"/>
      <c r="AG106" s="55">
        <v>67456.06</v>
      </c>
      <c r="AH106" s="55"/>
      <c r="AI106" s="47"/>
      <c r="AJ106" s="47"/>
      <c r="AK106" s="55"/>
      <c r="AL106" s="215"/>
      <c r="AM106" s="215"/>
      <c r="AN106" s="215"/>
      <c r="AO106" s="220"/>
      <c r="AP106" s="239"/>
      <c r="AQ106" s="239"/>
      <c r="AR106" s="239"/>
      <c r="AS106" s="1"/>
      <c r="AT106" s="1"/>
      <c r="AU106" s="239"/>
      <c r="AV106" s="239"/>
      <c r="AW106" s="239"/>
      <c r="AX106" s="239"/>
      <c r="AY106" s="239"/>
      <c r="AZ106" s="239"/>
      <c r="BA106" s="239"/>
      <c r="BB106" s="239"/>
      <c r="BC106" s="239"/>
      <c r="BD106" s="239"/>
      <c r="BE106" s="239"/>
      <c r="BF106" s="239"/>
      <c r="BG106" s="239"/>
      <c r="BH106" s="239"/>
      <c r="BI106" s="239"/>
      <c r="BJ106" s="239"/>
      <c r="BK106" s="239"/>
      <c r="BL106" s="239"/>
      <c r="BM106" s="239"/>
    </row>
    <row r="107" spans="1:65" ht="38.25" x14ac:dyDescent="0.2">
      <c r="A107" s="218"/>
      <c r="B107" s="224"/>
      <c r="C107" s="212"/>
      <c r="D107" s="212"/>
      <c r="E107" s="212"/>
      <c r="F107" s="213"/>
      <c r="G107" s="217"/>
      <c r="H107" s="211"/>
      <c r="I107" s="211"/>
      <c r="J107" s="211"/>
      <c r="K107" s="216"/>
      <c r="L107" s="219"/>
      <c r="M107" s="212"/>
      <c r="N107" s="210"/>
      <c r="O107" s="215"/>
      <c r="P107" s="217"/>
      <c r="Q107" s="210"/>
      <c r="R107" s="210"/>
      <c r="S107" s="212"/>
      <c r="T107" s="212"/>
      <c r="U107" s="215"/>
      <c r="V107" s="215"/>
      <c r="W107" s="212"/>
      <c r="X107" s="6" t="s">
        <v>776</v>
      </c>
      <c r="Y107" s="1" t="s">
        <v>119</v>
      </c>
      <c r="Z107" s="42">
        <v>43434</v>
      </c>
      <c r="AA107" s="43">
        <v>12456</v>
      </c>
      <c r="AB107" s="9" t="s">
        <v>986</v>
      </c>
      <c r="AC107" s="42">
        <v>43465</v>
      </c>
      <c r="AD107" s="42">
        <v>43646</v>
      </c>
      <c r="AE107" s="44"/>
      <c r="AF107" s="45"/>
      <c r="AG107" s="55">
        <v>116750.76</v>
      </c>
      <c r="AH107" s="55"/>
      <c r="AI107" s="47"/>
      <c r="AJ107" s="47"/>
      <c r="AK107" s="55"/>
      <c r="AL107" s="215"/>
      <c r="AM107" s="215"/>
      <c r="AN107" s="215"/>
      <c r="AO107" s="220"/>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row>
    <row r="108" spans="1:65" ht="38.25" x14ac:dyDescent="0.2">
      <c r="A108" s="218"/>
      <c r="B108" s="224"/>
      <c r="C108" s="212"/>
      <c r="D108" s="212"/>
      <c r="E108" s="212"/>
      <c r="F108" s="213"/>
      <c r="G108" s="217"/>
      <c r="H108" s="211"/>
      <c r="I108" s="211"/>
      <c r="J108" s="211"/>
      <c r="K108" s="216"/>
      <c r="L108" s="219"/>
      <c r="M108" s="212"/>
      <c r="N108" s="210"/>
      <c r="O108" s="215"/>
      <c r="P108" s="217"/>
      <c r="Q108" s="210"/>
      <c r="R108" s="210"/>
      <c r="S108" s="212"/>
      <c r="T108" s="212"/>
      <c r="U108" s="215"/>
      <c r="V108" s="215"/>
      <c r="W108" s="212"/>
      <c r="X108" s="6" t="s">
        <v>776</v>
      </c>
      <c r="Y108" s="1" t="s">
        <v>117</v>
      </c>
      <c r="Z108" s="42">
        <v>43635</v>
      </c>
      <c r="AA108" s="43">
        <v>12579</v>
      </c>
      <c r="AB108" s="9" t="s">
        <v>986</v>
      </c>
      <c r="AC108" s="42">
        <v>43646</v>
      </c>
      <c r="AD108" s="42">
        <v>43830</v>
      </c>
      <c r="AE108" s="44"/>
      <c r="AF108" s="45"/>
      <c r="AG108" s="55">
        <v>116750.76</v>
      </c>
      <c r="AH108" s="55"/>
      <c r="AI108" s="47"/>
      <c r="AJ108" s="47"/>
      <c r="AK108" s="55"/>
      <c r="AL108" s="215"/>
      <c r="AM108" s="215"/>
      <c r="AN108" s="215"/>
      <c r="AO108" s="220"/>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row>
    <row r="109" spans="1:65" ht="51" x14ac:dyDescent="0.2">
      <c r="A109" s="218"/>
      <c r="B109" s="224"/>
      <c r="C109" s="212"/>
      <c r="D109" s="212"/>
      <c r="E109" s="212"/>
      <c r="F109" s="213"/>
      <c r="G109" s="217"/>
      <c r="H109" s="211"/>
      <c r="I109" s="211"/>
      <c r="J109" s="211"/>
      <c r="K109" s="216"/>
      <c r="L109" s="219"/>
      <c r="M109" s="212"/>
      <c r="N109" s="210"/>
      <c r="O109" s="215"/>
      <c r="P109" s="217"/>
      <c r="Q109" s="210"/>
      <c r="R109" s="210"/>
      <c r="S109" s="212"/>
      <c r="T109" s="212"/>
      <c r="U109" s="215"/>
      <c r="V109" s="215"/>
      <c r="W109" s="212"/>
      <c r="X109" s="6" t="s">
        <v>776</v>
      </c>
      <c r="Y109" s="1" t="s">
        <v>217</v>
      </c>
      <c r="Z109" s="42">
        <v>43802</v>
      </c>
      <c r="AA109" s="43">
        <v>12716</v>
      </c>
      <c r="AB109" s="9" t="s">
        <v>1846</v>
      </c>
      <c r="AC109" s="42">
        <v>43830</v>
      </c>
      <c r="AD109" s="42">
        <v>43905</v>
      </c>
      <c r="AE109" s="44"/>
      <c r="AF109" s="45"/>
      <c r="AG109" s="55">
        <v>48646.22</v>
      </c>
      <c r="AH109" s="55"/>
      <c r="AI109" s="47"/>
      <c r="AJ109" s="47"/>
      <c r="AK109" s="55"/>
      <c r="AL109" s="215"/>
      <c r="AM109" s="215"/>
      <c r="AN109" s="215"/>
      <c r="AO109" s="220"/>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row>
    <row r="110" spans="1:65" ht="38.25" x14ac:dyDescent="0.2">
      <c r="A110" s="236">
        <v>12</v>
      </c>
      <c r="B110" s="224" t="s">
        <v>290</v>
      </c>
      <c r="C110" s="212" t="s">
        <v>257</v>
      </c>
      <c r="D110" s="212" t="s">
        <v>124</v>
      </c>
      <c r="E110" s="212" t="s">
        <v>123</v>
      </c>
      <c r="F110" s="213" t="s">
        <v>291</v>
      </c>
      <c r="G110" s="217" t="s">
        <v>433</v>
      </c>
      <c r="H110" s="211" t="s">
        <v>581</v>
      </c>
      <c r="I110" s="210">
        <v>42143</v>
      </c>
      <c r="J110" s="210">
        <v>42509</v>
      </c>
      <c r="K110" s="216" t="s">
        <v>286</v>
      </c>
      <c r="L110" s="219" t="s">
        <v>260</v>
      </c>
      <c r="M110" s="212" t="s">
        <v>279</v>
      </c>
      <c r="N110" s="210">
        <v>42156</v>
      </c>
      <c r="O110" s="215">
        <v>504357.12</v>
      </c>
      <c r="P110" s="217" t="s">
        <v>412</v>
      </c>
      <c r="Q110" s="210">
        <v>42156</v>
      </c>
      <c r="R110" s="210">
        <v>42522</v>
      </c>
      <c r="S110" s="212" t="s">
        <v>288</v>
      </c>
      <c r="T110" s="212"/>
      <c r="U110" s="215"/>
      <c r="V110" s="215"/>
      <c r="W110" s="212" t="s">
        <v>146</v>
      </c>
      <c r="X110" s="6" t="s">
        <v>776</v>
      </c>
      <c r="Y110" s="2" t="s">
        <v>130</v>
      </c>
      <c r="Z110" s="50">
        <v>42522</v>
      </c>
      <c r="AA110" s="52">
        <v>11826</v>
      </c>
      <c r="AB110" s="9" t="s">
        <v>468</v>
      </c>
      <c r="AC110" s="50">
        <v>42522</v>
      </c>
      <c r="AD110" s="50">
        <v>42887</v>
      </c>
      <c r="AE110" s="34"/>
      <c r="AF110" s="6"/>
      <c r="AG110" s="176">
        <v>504357.12</v>
      </c>
      <c r="AH110" s="176"/>
      <c r="AI110" s="51"/>
      <c r="AJ110" s="51"/>
      <c r="AK110" s="176"/>
      <c r="AL110" s="215">
        <f>O110-AH110+AG110-AH111+AG111-AH112+AG112-AH113+AG113-AH114+AG114-AH115+AG115-AH116+AG116</f>
        <v>2716306.1999999993</v>
      </c>
      <c r="AM110" s="215">
        <f>292633.23+42029.76+42029.76+42029.76+42029.76+42029.76+42029.76+42029.76+42029.76+42029.76+42029.76+42029.76+42029.76+45699.96+45699.96+45699.96+45699.96+45699.96+45699.96+45699.96+45466.17+45696.96+45699.96+45699.96+45699.96+91399.92+43362.15+45699.96+45699.96+45699.96+45699.96+45699.96+45699.96+45699.96+45699.96</f>
        <v>1845514.8299999991</v>
      </c>
      <c r="AN110" s="215">
        <v>507224.17</v>
      </c>
      <c r="AO110" s="215">
        <f>AM110+AN110</f>
        <v>2352738.9999999991</v>
      </c>
      <c r="AP110" s="234"/>
      <c r="AQ110" s="212"/>
      <c r="AR110" s="212"/>
      <c r="AS110" s="212"/>
      <c r="AT110" s="212"/>
      <c r="AU110" s="212"/>
      <c r="AV110" s="212"/>
      <c r="AW110" s="212"/>
      <c r="AX110" s="212"/>
      <c r="AY110" s="212"/>
      <c r="AZ110" s="212"/>
      <c r="BA110" s="212"/>
      <c r="BB110" s="212"/>
      <c r="BC110" s="212"/>
      <c r="BD110" s="212"/>
      <c r="BE110" s="212"/>
      <c r="BF110" s="212"/>
      <c r="BG110" s="212"/>
      <c r="BH110" s="212"/>
      <c r="BI110" s="212"/>
      <c r="BJ110" s="212"/>
      <c r="BK110" s="212"/>
      <c r="BL110" s="212"/>
      <c r="BM110" s="212"/>
    </row>
    <row r="111" spans="1:65" ht="114.75" x14ac:dyDescent="0.2">
      <c r="A111" s="236"/>
      <c r="B111" s="224"/>
      <c r="C111" s="212"/>
      <c r="D111" s="212"/>
      <c r="E111" s="212"/>
      <c r="F111" s="213"/>
      <c r="G111" s="217"/>
      <c r="H111" s="211"/>
      <c r="I111" s="210"/>
      <c r="J111" s="210"/>
      <c r="K111" s="216"/>
      <c r="L111" s="219"/>
      <c r="M111" s="212"/>
      <c r="N111" s="210"/>
      <c r="O111" s="215"/>
      <c r="P111" s="217"/>
      <c r="Q111" s="210"/>
      <c r="R111" s="210"/>
      <c r="S111" s="212"/>
      <c r="T111" s="212"/>
      <c r="U111" s="215"/>
      <c r="V111" s="215"/>
      <c r="W111" s="212"/>
      <c r="X111" s="9" t="s">
        <v>285</v>
      </c>
      <c r="Y111" s="2" t="s">
        <v>132</v>
      </c>
      <c r="Z111" s="50">
        <v>42719</v>
      </c>
      <c r="AA111" s="52">
        <v>11965</v>
      </c>
      <c r="AB111" s="9" t="s">
        <v>524</v>
      </c>
      <c r="AC111" s="50"/>
      <c r="AD111" s="50"/>
      <c r="AE111" s="34"/>
      <c r="AF111" s="6"/>
      <c r="AG111" s="176">
        <v>62393.4</v>
      </c>
      <c r="AH111" s="176"/>
      <c r="AI111" s="51"/>
      <c r="AJ111" s="51"/>
      <c r="AK111" s="176"/>
      <c r="AL111" s="215"/>
      <c r="AM111" s="215"/>
      <c r="AN111" s="215"/>
      <c r="AO111" s="215"/>
      <c r="AP111" s="212"/>
      <c r="AQ111" s="212"/>
      <c r="AR111" s="212"/>
      <c r="AS111" s="212"/>
      <c r="AT111" s="212"/>
      <c r="AU111" s="212"/>
      <c r="AV111" s="212"/>
      <c r="AW111" s="212"/>
      <c r="AX111" s="212"/>
      <c r="AY111" s="212"/>
      <c r="AZ111" s="212"/>
      <c r="BA111" s="212"/>
      <c r="BB111" s="212"/>
      <c r="BC111" s="212"/>
      <c r="BD111" s="212"/>
      <c r="BE111" s="212"/>
      <c r="BF111" s="212"/>
      <c r="BG111" s="212"/>
      <c r="BH111" s="212"/>
      <c r="BI111" s="212"/>
      <c r="BJ111" s="212"/>
      <c r="BK111" s="212"/>
      <c r="BL111" s="212"/>
      <c r="BM111" s="212"/>
    </row>
    <row r="112" spans="1:65" ht="38.25" x14ac:dyDescent="0.2">
      <c r="A112" s="236"/>
      <c r="B112" s="224"/>
      <c r="C112" s="212"/>
      <c r="D112" s="212"/>
      <c r="E112" s="212"/>
      <c r="F112" s="213"/>
      <c r="G112" s="217"/>
      <c r="H112" s="211"/>
      <c r="I112" s="210"/>
      <c r="J112" s="210"/>
      <c r="K112" s="216"/>
      <c r="L112" s="219"/>
      <c r="M112" s="212"/>
      <c r="N112" s="210"/>
      <c r="O112" s="215"/>
      <c r="P112" s="217"/>
      <c r="Q112" s="210"/>
      <c r="R112" s="210"/>
      <c r="S112" s="212"/>
      <c r="T112" s="212"/>
      <c r="U112" s="215"/>
      <c r="V112" s="215"/>
      <c r="W112" s="212"/>
      <c r="X112" s="6" t="s">
        <v>776</v>
      </c>
      <c r="Y112" s="2" t="s">
        <v>142</v>
      </c>
      <c r="Z112" s="50">
        <v>42887</v>
      </c>
      <c r="AA112" s="52">
        <v>12069</v>
      </c>
      <c r="AB112" s="9" t="s">
        <v>648</v>
      </c>
      <c r="AC112" s="50">
        <v>42887</v>
      </c>
      <c r="AD112" s="50">
        <v>43252</v>
      </c>
      <c r="AE112" s="34"/>
      <c r="AF112" s="6"/>
      <c r="AG112" s="176">
        <v>548399.52</v>
      </c>
      <c r="AH112" s="176"/>
      <c r="AI112" s="51"/>
      <c r="AJ112" s="51"/>
      <c r="AK112" s="176"/>
      <c r="AL112" s="215"/>
      <c r="AM112" s="215"/>
      <c r="AN112" s="215"/>
      <c r="AO112" s="215"/>
      <c r="AP112" s="212"/>
      <c r="AQ112" s="212"/>
      <c r="AR112" s="212"/>
      <c r="AS112" s="212"/>
      <c r="AT112" s="212"/>
      <c r="AU112" s="212"/>
      <c r="AV112" s="212"/>
      <c r="AW112" s="212"/>
      <c r="AX112" s="212"/>
      <c r="AY112" s="212"/>
      <c r="AZ112" s="212"/>
      <c r="BA112" s="212"/>
      <c r="BB112" s="212"/>
      <c r="BC112" s="212"/>
      <c r="BD112" s="212"/>
      <c r="BE112" s="212"/>
      <c r="BF112" s="212"/>
      <c r="BG112" s="212"/>
      <c r="BH112" s="212"/>
      <c r="BI112" s="212"/>
      <c r="BJ112" s="212"/>
      <c r="BK112" s="212"/>
      <c r="BL112" s="212"/>
      <c r="BM112" s="212"/>
    </row>
    <row r="113" spans="1:65" ht="38.25" x14ac:dyDescent="0.2">
      <c r="A113" s="236"/>
      <c r="B113" s="224"/>
      <c r="C113" s="212"/>
      <c r="D113" s="212"/>
      <c r="E113" s="212"/>
      <c r="F113" s="213"/>
      <c r="G113" s="217"/>
      <c r="H113" s="211"/>
      <c r="I113" s="210"/>
      <c r="J113" s="210"/>
      <c r="K113" s="216"/>
      <c r="L113" s="219"/>
      <c r="M113" s="212"/>
      <c r="N113" s="210"/>
      <c r="O113" s="215"/>
      <c r="P113" s="217"/>
      <c r="Q113" s="210"/>
      <c r="R113" s="210"/>
      <c r="S113" s="212"/>
      <c r="T113" s="212"/>
      <c r="U113" s="215"/>
      <c r="V113" s="215"/>
      <c r="W113" s="212"/>
      <c r="X113" s="6" t="s">
        <v>776</v>
      </c>
      <c r="Y113" s="2" t="s">
        <v>143</v>
      </c>
      <c r="Z113" s="50">
        <v>43248</v>
      </c>
      <c r="AA113" s="52">
        <v>12319</v>
      </c>
      <c r="AB113" s="9" t="s">
        <v>870</v>
      </c>
      <c r="AC113" s="50">
        <v>43252</v>
      </c>
      <c r="AD113" s="50">
        <v>43435</v>
      </c>
      <c r="AE113" s="34"/>
      <c r="AF113" s="6"/>
      <c r="AG113" s="176">
        <v>274199.76</v>
      </c>
      <c r="AH113" s="176"/>
      <c r="AI113" s="51"/>
      <c r="AJ113" s="51"/>
      <c r="AK113" s="176"/>
      <c r="AL113" s="215"/>
      <c r="AM113" s="215"/>
      <c r="AN113" s="215"/>
      <c r="AO113" s="215"/>
      <c r="AP113" s="212"/>
      <c r="AQ113" s="212"/>
      <c r="AR113" s="212"/>
      <c r="AS113" s="212"/>
      <c r="AT113" s="212"/>
      <c r="AU113" s="212"/>
      <c r="AV113" s="212"/>
      <c r="AW113" s="212"/>
      <c r="AX113" s="212"/>
      <c r="AY113" s="212"/>
      <c r="AZ113" s="212"/>
      <c r="BA113" s="212"/>
      <c r="BB113" s="212"/>
      <c r="BC113" s="212"/>
      <c r="BD113" s="212"/>
      <c r="BE113" s="212"/>
      <c r="BF113" s="212"/>
      <c r="BG113" s="212"/>
      <c r="BH113" s="212"/>
      <c r="BI113" s="212"/>
      <c r="BJ113" s="212"/>
      <c r="BK113" s="212"/>
      <c r="BL113" s="212"/>
      <c r="BM113" s="212"/>
    </row>
    <row r="114" spans="1:65" ht="38.25" x14ac:dyDescent="0.2">
      <c r="A114" s="236"/>
      <c r="B114" s="224"/>
      <c r="C114" s="212"/>
      <c r="D114" s="212"/>
      <c r="E114" s="212"/>
      <c r="F114" s="213"/>
      <c r="G114" s="217"/>
      <c r="H114" s="211"/>
      <c r="I114" s="210"/>
      <c r="J114" s="210"/>
      <c r="K114" s="216"/>
      <c r="L114" s="219"/>
      <c r="M114" s="212"/>
      <c r="N114" s="210"/>
      <c r="O114" s="215"/>
      <c r="P114" s="217"/>
      <c r="Q114" s="210"/>
      <c r="R114" s="210"/>
      <c r="S114" s="212"/>
      <c r="T114" s="212"/>
      <c r="U114" s="215"/>
      <c r="V114" s="215"/>
      <c r="W114" s="212"/>
      <c r="X114" s="6" t="s">
        <v>776</v>
      </c>
      <c r="Y114" s="2" t="s">
        <v>144</v>
      </c>
      <c r="Z114" s="50">
        <v>43434</v>
      </c>
      <c r="AA114" s="52">
        <v>12456</v>
      </c>
      <c r="AB114" s="9" t="s">
        <v>983</v>
      </c>
      <c r="AC114" s="50">
        <v>43435</v>
      </c>
      <c r="AD114" s="50">
        <v>43646</v>
      </c>
      <c r="AE114" s="34"/>
      <c r="AF114" s="6"/>
      <c r="AG114" s="176">
        <v>319899.71999999997</v>
      </c>
      <c r="AH114" s="176"/>
      <c r="AI114" s="51"/>
      <c r="AJ114" s="51"/>
      <c r="AK114" s="176"/>
      <c r="AL114" s="215"/>
      <c r="AM114" s="215"/>
      <c r="AN114" s="215"/>
      <c r="AO114" s="215"/>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row>
    <row r="115" spans="1:65" ht="38.25" x14ac:dyDescent="0.2">
      <c r="A115" s="236"/>
      <c r="B115" s="224"/>
      <c r="C115" s="212"/>
      <c r="D115" s="212"/>
      <c r="E115" s="212"/>
      <c r="F115" s="213"/>
      <c r="G115" s="217"/>
      <c r="H115" s="211"/>
      <c r="I115" s="210"/>
      <c r="J115" s="210"/>
      <c r="K115" s="216"/>
      <c r="L115" s="219"/>
      <c r="M115" s="212"/>
      <c r="N115" s="210"/>
      <c r="O115" s="215"/>
      <c r="P115" s="217"/>
      <c r="Q115" s="210"/>
      <c r="R115" s="210"/>
      <c r="S115" s="212"/>
      <c r="T115" s="212"/>
      <c r="U115" s="215"/>
      <c r="V115" s="215"/>
      <c r="W115" s="212"/>
      <c r="X115" s="6" t="s">
        <v>776</v>
      </c>
      <c r="Y115" s="2" t="s">
        <v>116</v>
      </c>
      <c r="Z115" s="50">
        <v>43635</v>
      </c>
      <c r="AA115" s="52">
        <v>12579</v>
      </c>
      <c r="AB115" s="9" t="s">
        <v>870</v>
      </c>
      <c r="AC115" s="50">
        <v>43646</v>
      </c>
      <c r="AD115" s="50">
        <v>43830</v>
      </c>
      <c r="AE115" s="34"/>
      <c r="AF115" s="6"/>
      <c r="AG115" s="176">
        <v>274199.76</v>
      </c>
      <c r="AH115" s="176"/>
      <c r="AI115" s="51"/>
      <c r="AJ115" s="51"/>
      <c r="AK115" s="176"/>
      <c r="AL115" s="215"/>
      <c r="AM115" s="215"/>
      <c r="AN115" s="215"/>
      <c r="AO115" s="215"/>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row>
    <row r="116" spans="1:65" ht="38.25" x14ac:dyDescent="0.2">
      <c r="A116" s="236"/>
      <c r="B116" s="224"/>
      <c r="C116" s="212"/>
      <c r="D116" s="212"/>
      <c r="E116" s="212"/>
      <c r="F116" s="213"/>
      <c r="G116" s="217"/>
      <c r="H116" s="211"/>
      <c r="I116" s="210"/>
      <c r="J116" s="210"/>
      <c r="K116" s="216"/>
      <c r="L116" s="219"/>
      <c r="M116" s="212"/>
      <c r="N116" s="210"/>
      <c r="O116" s="215"/>
      <c r="P116" s="217"/>
      <c r="Q116" s="210"/>
      <c r="R116" s="210"/>
      <c r="S116" s="212"/>
      <c r="T116" s="212"/>
      <c r="U116" s="215"/>
      <c r="V116" s="215"/>
      <c r="W116" s="212"/>
      <c r="X116" s="6" t="s">
        <v>776</v>
      </c>
      <c r="Y116" s="2" t="s">
        <v>119</v>
      </c>
      <c r="Z116" s="50">
        <v>43802</v>
      </c>
      <c r="AA116" s="52">
        <v>12716</v>
      </c>
      <c r="AB116" s="9" t="s">
        <v>1844</v>
      </c>
      <c r="AC116" s="50">
        <v>43830</v>
      </c>
      <c r="AD116" s="50">
        <v>43982</v>
      </c>
      <c r="AE116" s="34"/>
      <c r="AF116" s="6"/>
      <c r="AG116" s="176">
        <v>228499.8</v>
      </c>
      <c r="AH116" s="176"/>
      <c r="AI116" s="51"/>
      <c r="AJ116" s="51"/>
      <c r="AK116" s="176"/>
      <c r="AL116" s="215"/>
      <c r="AM116" s="215"/>
      <c r="AN116" s="215"/>
      <c r="AO116" s="215"/>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row>
    <row r="117" spans="1:65" ht="89.25" x14ac:dyDescent="0.2">
      <c r="A117" s="236">
        <v>13</v>
      </c>
      <c r="B117" s="224" t="s">
        <v>278</v>
      </c>
      <c r="C117" s="212" t="s">
        <v>153</v>
      </c>
      <c r="D117" s="212" t="s">
        <v>245</v>
      </c>
      <c r="E117" s="212" t="s">
        <v>123</v>
      </c>
      <c r="F117" s="213" t="s">
        <v>280</v>
      </c>
      <c r="G117" s="217" t="s">
        <v>434</v>
      </c>
      <c r="H117" s="211"/>
      <c r="I117" s="211"/>
      <c r="J117" s="211"/>
      <c r="K117" s="216" t="s">
        <v>287</v>
      </c>
      <c r="L117" s="219" t="s">
        <v>260</v>
      </c>
      <c r="M117" s="212" t="s">
        <v>279</v>
      </c>
      <c r="N117" s="210">
        <v>42156</v>
      </c>
      <c r="O117" s="215">
        <v>298741.2</v>
      </c>
      <c r="P117" s="217" t="s">
        <v>412</v>
      </c>
      <c r="Q117" s="210">
        <v>42156</v>
      </c>
      <c r="R117" s="210">
        <v>42522</v>
      </c>
      <c r="S117" s="212" t="s">
        <v>128</v>
      </c>
      <c r="T117" s="212"/>
      <c r="U117" s="215"/>
      <c r="V117" s="215"/>
      <c r="W117" s="212" t="s">
        <v>129</v>
      </c>
      <c r="X117" s="9" t="s">
        <v>285</v>
      </c>
      <c r="Y117" s="2" t="s">
        <v>130</v>
      </c>
      <c r="Z117" s="50">
        <v>42384</v>
      </c>
      <c r="AA117" s="52">
        <v>11729</v>
      </c>
      <c r="AB117" s="9" t="s">
        <v>378</v>
      </c>
      <c r="AC117" s="6"/>
      <c r="AD117" s="6"/>
      <c r="AE117" s="34">
        <v>20</v>
      </c>
      <c r="AF117" s="6"/>
      <c r="AG117" s="176">
        <v>22737.57</v>
      </c>
      <c r="AH117" s="176"/>
      <c r="AI117" s="51"/>
      <c r="AJ117" s="51"/>
      <c r="AK117" s="176"/>
      <c r="AL117" s="215">
        <f>O117-AH117+AG117-AH118+AG118-AH119+AG119-AH120+AG120-AH121+AG121-AH122+AG122-AH123+AG123-AH124+AG124</f>
        <v>1940048.2499999998</v>
      </c>
      <c r="AM117" s="215">
        <f>7468.53+6887.56+5974.82+34604.19+19335.11+42321.67+23235.39+26637.57+30454.98+29874.12+29874.12+29874.12+29874.12+27384.61+29874.12+29874.12+29874.12+29874.12+33357.36+33357.36+33357.36+33357.36+33357.36+33357.36+27797.8+33357.36+33357.36+33357.36+33357.36+66714.72+30577.58+30577.58+30577.58+30577.78+28075.78+29187.68+30392.26+30577.58+30577.58</f>
        <v>1162504.9099999999</v>
      </c>
      <c r="AN117" s="215">
        <v>316524.28999999998</v>
      </c>
      <c r="AO117" s="215">
        <f>AM117+AN117</f>
        <v>1479029.2</v>
      </c>
      <c r="AP117" s="234"/>
      <c r="AQ117" s="212"/>
      <c r="AR117" s="212"/>
      <c r="AS117" s="212"/>
      <c r="AT117" s="212"/>
      <c r="AU117" s="212"/>
      <c r="AV117" s="212"/>
      <c r="AW117" s="212"/>
      <c r="AX117" s="212"/>
      <c r="AY117" s="212"/>
      <c r="AZ117" s="212"/>
      <c r="BA117" s="212"/>
      <c r="BB117" s="212"/>
      <c r="BC117" s="212"/>
      <c r="BD117" s="212"/>
      <c r="BE117" s="212"/>
      <c r="BF117" s="212"/>
      <c r="BG117" s="212"/>
      <c r="BH117" s="212"/>
      <c r="BI117" s="212"/>
      <c r="BJ117" s="212"/>
      <c r="BK117" s="212"/>
      <c r="BL117" s="212"/>
      <c r="BM117" s="212"/>
    </row>
    <row r="118" spans="1:65" ht="51" x14ac:dyDescent="0.2">
      <c r="A118" s="236"/>
      <c r="B118" s="224"/>
      <c r="C118" s="212"/>
      <c r="D118" s="212"/>
      <c r="E118" s="212"/>
      <c r="F118" s="213"/>
      <c r="G118" s="217"/>
      <c r="H118" s="211"/>
      <c r="I118" s="211"/>
      <c r="J118" s="211"/>
      <c r="K118" s="216"/>
      <c r="L118" s="219"/>
      <c r="M118" s="212"/>
      <c r="N118" s="210"/>
      <c r="O118" s="215"/>
      <c r="P118" s="217"/>
      <c r="Q118" s="210"/>
      <c r="R118" s="210"/>
      <c r="S118" s="212"/>
      <c r="T118" s="212"/>
      <c r="U118" s="215"/>
      <c r="V118" s="215"/>
      <c r="W118" s="212"/>
      <c r="X118" s="6" t="s">
        <v>776</v>
      </c>
      <c r="Y118" s="2" t="s">
        <v>132</v>
      </c>
      <c r="Z118" s="50">
        <v>42522</v>
      </c>
      <c r="AA118" s="52">
        <v>11826</v>
      </c>
      <c r="AB118" s="9" t="s">
        <v>469</v>
      </c>
      <c r="AC118" s="50">
        <v>42522</v>
      </c>
      <c r="AD118" s="50">
        <v>42887</v>
      </c>
      <c r="AE118" s="34"/>
      <c r="AF118" s="6"/>
      <c r="AG118" s="176">
        <v>358489.44</v>
      </c>
      <c r="AH118" s="176"/>
      <c r="AI118" s="51"/>
      <c r="AJ118" s="51"/>
      <c r="AK118" s="176"/>
      <c r="AL118" s="215"/>
      <c r="AM118" s="215"/>
      <c r="AN118" s="215"/>
      <c r="AO118" s="215"/>
      <c r="AP118" s="212"/>
      <c r="AQ118" s="212"/>
      <c r="AR118" s="212"/>
      <c r="AS118" s="212"/>
      <c r="AT118" s="212"/>
      <c r="AU118" s="212"/>
      <c r="AV118" s="212"/>
      <c r="AW118" s="212"/>
      <c r="AX118" s="212"/>
      <c r="AY118" s="212"/>
      <c r="AZ118" s="212"/>
      <c r="BA118" s="212"/>
      <c r="BB118" s="212"/>
      <c r="BC118" s="212"/>
      <c r="BD118" s="212"/>
      <c r="BE118" s="212"/>
      <c r="BF118" s="212"/>
      <c r="BG118" s="212"/>
      <c r="BH118" s="212"/>
      <c r="BI118" s="212"/>
      <c r="BJ118" s="212"/>
      <c r="BK118" s="212"/>
      <c r="BL118" s="212"/>
      <c r="BM118" s="212"/>
    </row>
    <row r="119" spans="1:65" ht="140.25" x14ac:dyDescent="0.2">
      <c r="A119" s="236"/>
      <c r="B119" s="224"/>
      <c r="C119" s="212"/>
      <c r="D119" s="212"/>
      <c r="E119" s="212"/>
      <c r="F119" s="213"/>
      <c r="G119" s="217"/>
      <c r="H119" s="211"/>
      <c r="I119" s="211"/>
      <c r="J119" s="211"/>
      <c r="K119" s="216"/>
      <c r="L119" s="219"/>
      <c r="M119" s="212"/>
      <c r="N119" s="210"/>
      <c r="O119" s="215"/>
      <c r="P119" s="217"/>
      <c r="Q119" s="210"/>
      <c r="R119" s="210"/>
      <c r="S119" s="212"/>
      <c r="T119" s="212"/>
      <c r="U119" s="215"/>
      <c r="V119" s="215"/>
      <c r="W119" s="212"/>
      <c r="X119" s="9" t="s">
        <v>285</v>
      </c>
      <c r="Y119" s="2" t="s">
        <v>142</v>
      </c>
      <c r="Z119" s="50">
        <v>42719</v>
      </c>
      <c r="AA119" s="52">
        <v>11965</v>
      </c>
      <c r="AB119" s="9" t="s">
        <v>526</v>
      </c>
      <c r="AC119" s="50"/>
      <c r="AD119" s="50"/>
      <c r="AE119" s="34"/>
      <c r="AF119" s="6"/>
      <c r="AG119" s="176">
        <v>59215.08</v>
      </c>
      <c r="AH119" s="176"/>
      <c r="AI119" s="51"/>
      <c r="AJ119" s="51"/>
      <c r="AK119" s="176"/>
      <c r="AL119" s="215"/>
      <c r="AM119" s="215"/>
      <c r="AN119" s="215"/>
      <c r="AO119" s="215"/>
      <c r="AP119" s="212"/>
      <c r="AQ119" s="212"/>
      <c r="AR119" s="212"/>
      <c r="AS119" s="212"/>
      <c r="AT119" s="212"/>
      <c r="AU119" s="212"/>
      <c r="AV119" s="212"/>
      <c r="AW119" s="212"/>
      <c r="AX119" s="212"/>
      <c r="AY119" s="212"/>
      <c r="AZ119" s="212"/>
      <c r="BA119" s="212"/>
      <c r="BB119" s="212"/>
      <c r="BC119" s="212"/>
      <c r="BD119" s="212"/>
      <c r="BE119" s="212"/>
      <c r="BF119" s="212"/>
      <c r="BG119" s="212"/>
      <c r="BH119" s="212"/>
      <c r="BI119" s="212"/>
      <c r="BJ119" s="212"/>
      <c r="BK119" s="212"/>
      <c r="BL119" s="212"/>
      <c r="BM119" s="212"/>
    </row>
    <row r="120" spans="1:65" ht="38.25" x14ac:dyDescent="0.2">
      <c r="A120" s="236"/>
      <c r="B120" s="224"/>
      <c r="C120" s="212"/>
      <c r="D120" s="212"/>
      <c r="E120" s="212"/>
      <c r="F120" s="213"/>
      <c r="G120" s="217"/>
      <c r="H120" s="211"/>
      <c r="I120" s="211"/>
      <c r="J120" s="211"/>
      <c r="K120" s="216"/>
      <c r="L120" s="219"/>
      <c r="M120" s="212"/>
      <c r="N120" s="210"/>
      <c r="O120" s="215"/>
      <c r="P120" s="217"/>
      <c r="Q120" s="210"/>
      <c r="R120" s="210"/>
      <c r="S120" s="212"/>
      <c r="T120" s="212"/>
      <c r="U120" s="215"/>
      <c r="V120" s="215"/>
      <c r="W120" s="212"/>
      <c r="X120" s="6" t="s">
        <v>776</v>
      </c>
      <c r="Y120" s="2" t="s">
        <v>143</v>
      </c>
      <c r="Z120" s="50">
        <v>42887</v>
      </c>
      <c r="AA120" s="52">
        <v>12069</v>
      </c>
      <c r="AB120" s="9" t="s">
        <v>648</v>
      </c>
      <c r="AC120" s="50">
        <v>42887</v>
      </c>
      <c r="AD120" s="50">
        <v>43252</v>
      </c>
      <c r="AE120" s="34"/>
      <c r="AF120" s="6"/>
      <c r="AG120" s="176">
        <v>400288.32</v>
      </c>
      <c r="AH120" s="176"/>
      <c r="AI120" s="51"/>
      <c r="AJ120" s="51"/>
      <c r="AK120" s="176"/>
      <c r="AL120" s="215"/>
      <c r="AM120" s="215"/>
      <c r="AN120" s="215"/>
      <c r="AO120" s="215"/>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row>
    <row r="121" spans="1:65" ht="38.25" x14ac:dyDescent="0.2">
      <c r="A121" s="236"/>
      <c r="B121" s="224"/>
      <c r="C121" s="212"/>
      <c r="D121" s="212"/>
      <c r="E121" s="212"/>
      <c r="F121" s="213"/>
      <c r="G121" s="217"/>
      <c r="H121" s="211"/>
      <c r="I121" s="211"/>
      <c r="J121" s="211"/>
      <c r="K121" s="216"/>
      <c r="L121" s="219"/>
      <c r="M121" s="212"/>
      <c r="N121" s="210"/>
      <c r="O121" s="215"/>
      <c r="P121" s="217"/>
      <c r="Q121" s="210"/>
      <c r="R121" s="210"/>
      <c r="S121" s="212"/>
      <c r="T121" s="212"/>
      <c r="U121" s="215"/>
      <c r="V121" s="215"/>
      <c r="W121" s="212"/>
      <c r="X121" s="6" t="s">
        <v>776</v>
      </c>
      <c r="Y121" s="2" t="s">
        <v>144</v>
      </c>
      <c r="Z121" s="50">
        <v>43248</v>
      </c>
      <c r="AA121" s="52">
        <v>12320</v>
      </c>
      <c r="AB121" s="9" t="s">
        <v>870</v>
      </c>
      <c r="AC121" s="50">
        <v>43252</v>
      </c>
      <c r="AD121" s="50">
        <v>43435</v>
      </c>
      <c r="AE121" s="34"/>
      <c r="AF121" s="6"/>
      <c r="AG121" s="176">
        <v>200144.16</v>
      </c>
      <c r="AH121" s="176"/>
      <c r="AI121" s="51"/>
      <c r="AJ121" s="51"/>
      <c r="AK121" s="176"/>
      <c r="AL121" s="215"/>
      <c r="AM121" s="215"/>
      <c r="AN121" s="215"/>
      <c r="AO121" s="215"/>
      <c r="AP121" s="212"/>
      <c r="AQ121" s="212"/>
      <c r="AR121" s="212"/>
      <c r="AS121" s="212"/>
      <c r="AT121" s="212"/>
      <c r="AU121" s="212"/>
      <c r="AV121" s="212"/>
      <c r="AW121" s="212"/>
      <c r="AX121" s="212"/>
      <c r="AY121" s="212"/>
      <c r="AZ121" s="212"/>
      <c r="BA121" s="212"/>
      <c r="BB121" s="212"/>
      <c r="BC121" s="212"/>
      <c r="BD121" s="212"/>
      <c r="BE121" s="212"/>
      <c r="BF121" s="212"/>
      <c r="BG121" s="212"/>
      <c r="BH121" s="212"/>
      <c r="BI121" s="212"/>
      <c r="BJ121" s="212"/>
      <c r="BK121" s="212"/>
      <c r="BL121" s="212"/>
      <c r="BM121" s="212"/>
    </row>
    <row r="122" spans="1:65" ht="38.25" x14ac:dyDescent="0.2">
      <c r="A122" s="236"/>
      <c r="B122" s="224"/>
      <c r="C122" s="212"/>
      <c r="D122" s="212"/>
      <c r="E122" s="212"/>
      <c r="F122" s="213"/>
      <c r="G122" s="217"/>
      <c r="H122" s="211"/>
      <c r="I122" s="211"/>
      <c r="J122" s="211"/>
      <c r="K122" s="216"/>
      <c r="L122" s="219"/>
      <c r="M122" s="212"/>
      <c r="N122" s="210"/>
      <c r="O122" s="215"/>
      <c r="P122" s="217"/>
      <c r="Q122" s="210"/>
      <c r="R122" s="210"/>
      <c r="S122" s="212"/>
      <c r="T122" s="212"/>
      <c r="U122" s="215"/>
      <c r="V122" s="215"/>
      <c r="W122" s="212"/>
      <c r="X122" s="6" t="s">
        <v>776</v>
      </c>
      <c r="Y122" s="2" t="s">
        <v>116</v>
      </c>
      <c r="Z122" s="50">
        <v>43434</v>
      </c>
      <c r="AA122" s="52">
        <v>12456</v>
      </c>
      <c r="AB122" s="9" t="s">
        <v>983</v>
      </c>
      <c r="AC122" s="50">
        <v>43435</v>
      </c>
      <c r="AD122" s="50">
        <v>43646</v>
      </c>
      <c r="AE122" s="34"/>
      <c r="AF122" s="6"/>
      <c r="AG122" s="176">
        <v>233501.52</v>
      </c>
      <c r="AH122" s="176"/>
      <c r="AI122" s="51"/>
      <c r="AJ122" s="51"/>
      <c r="AK122" s="176"/>
      <c r="AL122" s="215"/>
      <c r="AM122" s="215"/>
      <c r="AN122" s="215"/>
      <c r="AO122" s="215"/>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row>
    <row r="123" spans="1:65" ht="38.25" x14ac:dyDescent="0.2">
      <c r="A123" s="236"/>
      <c r="B123" s="224"/>
      <c r="C123" s="212"/>
      <c r="D123" s="212"/>
      <c r="E123" s="212"/>
      <c r="F123" s="213"/>
      <c r="G123" s="217"/>
      <c r="H123" s="211"/>
      <c r="I123" s="211"/>
      <c r="J123" s="211"/>
      <c r="K123" s="216"/>
      <c r="L123" s="219"/>
      <c r="M123" s="212"/>
      <c r="N123" s="210"/>
      <c r="O123" s="215"/>
      <c r="P123" s="217"/>
      <c r="Q123" s="210"/>
      <c r="R123" s="210"/>
      <c r="S123" s="212"/>
      <c r="T123" s="212"/>
      <c r="U123" s="215"/>
      <c r="V123" s="215"/>
      <c r="W123" s="212"/>
      <c r="X123" s="6" t="s">
        <v>776</v>
      </c>
      <c r="Y123" s="2" t="s">
        <v>119</v>
      </c>
      <c r="Z123" s="50">
        <v>43635</v>
      </c>
      <c r="AA123" s="52">
        <v>12579</v>
      </c>
      <c r="AB123" s="9" t="s">
        <v>870</v>
      </c>
      <c r="AC123" s="50">
        <v>43646</v>
      </c>
      <c r="AD123" s="50">
        <v>43830</v>
      </c>
      <c r="AE123" s="34"/>
      <c r="AF123" s="6"/>
      <c r="AG123" s="176">
        <v>200144.16</v>
      </c>
      <c r="AH123" s="176"/>
      <c r="AI123" s="51"/>
      <c r="AJ123" s="51"/>
      <c r="AK123" s="176"/>
      <c r="AL123" s="215"/>
      <c r="AM123" s="215"/>
      <c r="AN123" s="215"/>
      <c r="AO123" s="215"/>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row>
    <row r="124" spans="1:65" ht="38.25" x14ac:dyDescent="0.2">
      <c r="A124" s="236"/>
      <c r="B124" s="224"/>
      <c r="C124" s="212"/>
      <c r="D124" s="212"/>
      <c r="E124" s="212"/>
      <c r="F124" s="213"/>
      <c r="G124" s="217"/>
      <c r="H124" s="211"/>
      <c r="I124" s="211"/>
      <c r="J124" s="211"/>
      <c r="K124" s="216"/>
      <c r="L124" s="219"/>
      <c r="M124" s="212"/>
      <c r="N124" s="210"/>
      <c r="O124" s="215"/>
      <c r="P124" s="217"/>
      <c r="Q124" s="210"/>
      <c r="R124" s="210"/>
      <c r="S124" s="212"/>
      <c r="T124" s="212"/>
      <c r="U124" s="215"/>
      <c r="V124" s="215"/>
      <c r="W124" s="212"/>
      <c r="X124" s="6" t="s">
        <v>776</v>
      </c>
      <c r="Y124" s="2" t="s">
        <v>117</v>
      </c>
      <c r="Z124" s="50">
        <v>43802</v>
      </c>
      <c r="AA124" s="52">
        <v>12716</v>
      </c>
      <c r="AB124" s="9" t="s">
        <v>1844</v>
      </c>
      <c r="AC124" s="50">
        <v>43830</v>
      </c>
      <c r="AD124" s="50">
        <v>43982</v>
      </c>
      <c r="AE124" s="34"/>
      <c r="AF124" s="6"/>
      <c r="AG124" s="176">
        <v>166786.79999999999</v>
      </c>
      <c r="AH124" s="176"/>
      <c r="AI124" s="51"/>
      <c r="AJ124" s="51"/>
      <c r="AK124" s="176"/>
      <c r="AL124" s="215"/>
      <c r="AM124" s="215"/>
      <c r="AN124" s="215"/>
      <c r="AO124" s="215"/>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row>
    <row r="125" spans="1:65" ht="63.75" x14ac:dyDescent="0.2">
      <c r="A125" s="236">
        <v>14</v>
      </c>
      <c r="B125" s="267" t="s">
        <v>301</v>
      </c>
      <c r="C125" s="212" t="s">
        <v>258</v>
      </c>
      <c r="D125" s="213" t="s">
        <v>124</v>
      </c>
      <c r="E125" s="213" t="s">
        <v>123</v>
      </c>
      <c r="F125" s="213" t="s">
        <v>304</v>
      </c>
      <c r="G125" s="242" t="s">
        <v>305</v>
      </c>
      <c r="H125" s="244" t="s">
        <v>385</v>
      </c>
      <c r="I125" s="243">
        <v>42200</v>
      </c>
      <c r="J125" s="243">
        <v>42566</v>
      </c>
      <c r="K125" s="246" t="s">
        <v>298</v>
      </c>
      <c r="L125" s="219" t="s">
        <v>302</v>
      </c>
      <c r="M125" s="213" t="s">
        <v>303</v>
      </c>
      <c r="N125" s="243">
        <v>42216</v>
      </c>
      <c r="O125" s="235">
        <v>6000</v>
      </c>
      <c r="P125" s="242" t="s">
        <v>413</v>
      </c>
      <c r="Q125" s="243">
        <v>42216</v>
      </c>
      <c r="R125" s="243">
        <v>42582</v>
      </c>
      <c r="S125" s="213" t="s">
        <v>288</v>
      </c>
      <c r="T125" s="213"/>
      <c r="U125" s="235"/>
      <c r="V125" s="235"/>
      <c r="W125" s="213" t="s">
        <v>129</v>
      </c>
      <c r="X125" s="6" t="s">
        <v>776</v>
      </c>
      <c r="Y125" s="1" t="s">
        <v>130</v>
      </c>
      <c r="Z125" s="42">
        <v>42580</v>
      </c>
      <c r="AA125" s="53">
        <v>11867</v>
      </c>
      <c r="AB125" s="9" t="s">
        <v>493</v>
      </c>
      <c r="AC125" s="42">
        <v>42582</v>
      </c>
      <c r="AD125" s="42">
        <v>42947</v>
      </c>
      <c r="AE125" s="44"/>
      <c r="AF125" s="45"/>
      <c r="AG125" s="55">
        <v>6000</v>
      </c>
      <c r="AH125" s="55"/>
      <c r="AI125" s="47"/>
      <c r="AJ125" s="47"/>
      <c r="AK125" s="55"/>
      <c r="AL125" s="215">
        <f>O125-AH125+AG125-AH126+AG126-AH127+AG127-AH128+AG128</f>
        <v>24000</v>
      </c>
      <c r="AM125" s="215">
        <f>2000+0+1000+0+500+1000+500+500+500+500+500+500+0+500+500+500+1000+500+500+1000+500+500+500+500+1000+500+500+500+500+500+500</f>
        <v>18000</v>
      </c>
      <c r="AN125" s="215">
        <v>1500</v>
      </c>
      <c r="AO125" s="215">
        <f>AM125+AN125</f>
        <v>19500</v>
      </c>
      <c r="AP125" s="47"/>
      <c r="AQ125" s="45"/>
      <c r="AR125" s="45"/>
      <c r="AS125" s="45"/>
      <c r="AT125" s="45"/>
      <c r="AU125" s="45"/>
      <c r="AV125" s="1"/>
      <c r="AW125" s="6"/>
      <c r="AX125" s="32"/>
      <c r="AY125" s="50"/>
      <c r="AZ125" s="32"/>
      <c r="BA125" s="50"/>
      <c r="BB125" s="45"/>
      <c r="BC125" s="45"/>
      <c r="BD125" s="45"/>
      <c r="BE125" s="45"/>
      <c r="BF125" s="45"/>
      <c r="BG125" s="45"/>
      <c r="BH125" s="45"/>
      <c r="BI125" s="45"/>
      <c r="BJ125" s="45"/>
      <c r="BK125" s="45"/>
      <c r="BL125" s="45"/>
      <c r="BM125" s="45"/>
    </row>
    <row r="126" spans="1:65" ht="38.25" x14ac:dyDescent="0.2">
      <c r="A126" s="236"/>
      <c r="B126" s="267"/>
      <c r="C126" s="212"/>
      <c r="D126" s="213"/>
      <c r="E126" s="213"/>
      <c r="F126" s="213"/>
      <c r="G126" s="242"/>
      <c r="H126" s="244"/>
      <c r="I126" s="243"/>
      <c r="J126" s="243"/>
      <c r="K126" s="246"/>
      <c r="L126" s="219"/>
      <c r="M126" s="213"/>
      <c r="N126" s="243"/>
      <c r="O126" s="235"/>
      <c r="P126" s="242"/>
      <c r="Q126" s="243"/>
      <c r="R126" s="243"/>
      <c r="S126" s="213"/>
      <c r="T126" s="213"/>
      <c r="U126" s="235"/>
      <c r="V126" s="235"/>
      <c r="W126" s="213"/>
      <c r="X126" s="6" t="s">
        <v>776</v>
      </c>
      <c r="Y126" s="1" t="s">
        <v>132</v>
      </c>
      <c r="Z126" s="42">
        <v>42947</v>
      </c>
      <c r="AA126" s="53">
        <v>12108</v>
      </c>
      <c r="AB126" s="9" t="s">
        <v>446</v>
      </c>
      <c r="AC126" s="42">
        <v>42947</v>
      </c>
      <c r="AD126" s="42">
        <v>43312</v>
      </c>
      <c r="AE126" s="44"/>
      <c r="AF126" s="45"/>
      <c r="AG126" s="55">
        <v>6000</v>
      </c>
      <c r="AH126" s="55"/>
      <c r="AI126" s="47"/>
      <c r="AJ126" s="47"/>
      <c r="AK126" s="55"/>
      <c r="AL126" s="215"/>
      <c r="AM126" s="215"/>
      <c r="AN126" s="215"/>
      <c r="AO126" s="215"/>
      <c r="AP126" s="47"/>
      <c r="AQ126" s="45"/>
      <c r="AR126" s="45"/>
      <c r="AS126" s="45"/>
      <c r="AT126" s="45"/>
      <c r="AU126" s="45"/>
      <c r="AV126" s="1"/>
      <c r="AW126" s="6"/>
      <c r="AX126" s="32"/>
      <c r="AY126" s="50"/>
      <c r="AZ126" s="32"/>
      <c r="BA126" s="50"/>
      <c r="BB126" s="45"/>
      <c r="BC126" s="45"/>
      <c r="BD126" s="45"/>
      <c r="BE126" s="45"/>
      <c r="BF126" s="45"/>
      <c r="BG126" s="45"/>
      <c r="BH126" s="45"/>
      <c r="BI126" s="45"/>
      <c r="BJ126" s="45"/>
      <c r="BK126" s="45"/>
      <c r="BL126" s="45"/>
      <c r="BM126" s="45"/>
    </row>
    <row r="127" spans="1:65" ht="38.25" x14ac:dyDescent="0.2">
      <c r="A127" s="236"/>
      <c r="B127" s="267"/>
      <c r="C127" s="212"/>
      <c r="D127" s="213"/>
      <c r="E127" s="213"/>
      <c r="F127" s="213"/>
      <c r="G127" s="213"/>
      <c r="H127" s="213"/>
      <c r="I127" s="213"/>
      <c r="J127" s="213"/>
      <c r="K127" s="246"/>
      <c r="L127" s="219"/>
      <c r="M127" s="213"/>
      <c r="N127" s="213"/>
      <c r="O127" s="235"/>
      <c r="P127" s="213"/>
      <c r="Q127" s="213"/>
      <c r="R127" s="213"/>
      <c r="S127" s="213"/>
      <c r="T127" s="213"/>
      <c r="U127" s="235"/>
      <c r="V127" s="235"/>
      <c r="W127" s="213"/>
      <c r="X127" s="6" t="s">
        <v>776</v>
      </c>
      <c r="Y127" s="1" t="s">
        <v>142</v>
      </c>
      <c r="Z127" s="42">
        <v>43311</v>
      </c>
      <c r="AA127" s="53">
        <v>12362</v>
      </c>
      <c r="AB127" s="9" t="s">
        <v>938</v>
      </c>
      <c r="AC127" s="42">
        <v>43312</v>
      </c>
      <c r="AD127" s="42">
        <v>43465</v>
      </c>
      <c r="AE127" s="44"/>
      <c r="AF127" s="45"/>
      <c r="AG127" s="55">
        <v>2500</v>
      </c>
      <c r="AH127" s="55"/>
      <c r="AI127" s="47"/>
      <c r="AJ127" s="47"/>
      <c r="AK127" s="55"/>
      <c r="AL127" s="215"/>
      <c r="AM127" s="215"/>
      <c r="AN127" s="215"/>
      <c r="AO127" s="215"/>
      <c r="AP127" s="45"/>
      <c r="AQ127" s="45"/>
      <c r="AR127" s="45"/>
      <c r="AS127" s="45"/>
      <c r="AT127" s="45"/>
      <c r="AU127" s="45"/>
      <c r="AV127" s="1"/>
      <c r="AW127" s="6"/>
      <c r="AX127" s="32"/>
      <c r="AY127" s="50"/>
      <c r="AZ127" s="32"/>
      <c r="BA127" s="50"/>
      <c r="BB127" s="45"/>
      <c r="BC127" s="45"/>
      <c r="BD127" s="45"/>
      <c r="BE127" s="45"/>
      <c r="BF127" s="45"/>
      <c r="BG127" s="45"/>
      <c r="BH127" s="45"/>
      <c r="BI127" s="45"/>
      <c r="BJ127" s="45"/>
      <c r="BK127" s="45"/>
      <c r="BL127" s="45"/>
      <c r="BM127" s="45"/>
    </row>
    <row r="128" spans="1:65" ht="38.25" x14ac:dyDescent="0.2">
      <c r="A128" s="236"/>
      <c r="B128" s="267"/>
      <c r="C128" s="212"/>
      <c r="D128" s="213"/>
      <c r="E128" s="213"/>
      <c r="F128" s="213"/>
      <c r="G128" s="213"/>
      <c r="H128" s="213"/>
      <c r="I128" s="213"/>
      <c r="J128" s="213"/>
      <c r="K128" s="246"/>
      <c r="L128" s="219"/>
      <c r="M128" s="213"/>
      <c r="N128" s="213"/>
      <c r="O128" s="235"/>
      <c r="P128" s="213"/>
      <c r="Q128" s="213"/>
      <c r="R128" s="213"/>
      <c r="S128" s="213"/>
      <c r="T128" s="213"/>
      <c r="U128" s="235"/>
      <c r="V128" s="235"/>
      <c r="W128" s="213"/>
      <c r="X128" s="6" t="s">
        <v>776</v>
      </c>
      <c r="Y128" s="1" t="s">
        <v>143</v>
      </c>
      <c r="Z128" s="42">
        <v>43444</v>
      </c>
      <c r="AA128" s="53">
        <v>12457</v>
      </c>
      <c r="AB128" s="9" t="s">
        <v>993</v>
      </c>
      <c r="AC128" s="42">
        <v>43465</v>
      </c>
      <c r="AD128" s="42">
        <v>43677</v>
      </c>
      <c r="AE128" s="44"/>
      <c r="AF128" s="45"/>
      <c r="AG128" s="55">
        <v>3500</v>
      </c>
      <c r="AH128" s="55"/>
      <c r="AI128" s="47"/>
      <c r="AJ128" s="47"/>
      <c r="AK128" s="55"/>
      <c r="AL128" s="215"/>
      <c r="AM128" s="215"/>
      <c r="AN128" s="215"/>
      <c r="AO128" s="215"/>
      <c r="AP128" s="45"/>
      <c r="AQ128" s="45"/>
      <c r="AR128" s="45"/>
      <c r="AS128" s="45"/>
      <c r="AT128" s="45"/>
      <c r="AU128" s="45"/>
      <c r="AV128" s="1"/>
      <c r="AW128" s="6"/>
      <c r="AX128" s="32"/>
      <c r="AY128" s="50"/>
      <c r="AZ128" s="32"/>
      <c r="BA128" s="50"/>
      <c r="BB128" s="45"/>
      <c r="BC128" s="45"/>
      <c r="BD128" s="45"/>
      <c r="BE128" s="45"/>
      <c r="BF128" s="45"/>
      <c r="BG128" s="45"/>
      <c r="BH128" s="45"/>
      <c r="BI128" s="45"/>
      <c r="BJ128" s="45"/>
      <c r="BK128" s="45"/>
      <c r="BL128" s="45"/>
      <c r="BM128" s="45"/>
    </row>
    <row r="129" spans="1:65" ht="63.75" x14ac:dyDescent="0.2">
      <c r="A129" s="236">
        <v>15</v>
      </c>
      <c r="B129" s="224" t="s">
        <v>301</v>
      </c>
      <c r="C129" s="212" t="s">
        <v>258</v>
      </c>
      <c r="D129" s="212" t="s">
        <v>124</v>
      </c>
      <c r="E129" s="212" t="s">
        <v>123</v>
      </c>
      <c r="F129" s="213" t="s">
        <v>310</v>
      </c>
      <c r="G129" s="217" t="s">
        <v>305</v>
      </c>
      <c r="H129" s="211" t="s">
        <v>385</v>
      </c>
      <c r="I129" s="210">
        <v>42200</v>
      </c>
      <c r="J129" s="210">
        <v>42566</v>
      </c>
      <c r="K129" s="216" t="s">
        <v>299</v>
      </c>
      <c r="L129" s="219" t="s">
        <v>308</v>
      </c>
      <c r="M129" s="212" t="s">
        <v>309</v>
      </c>
      <c r="N129" s="210">
        <v>42216</v>
      </c>
      <c r="O129" s="215">
        <v>87840</v>
      </c>
      <c r="P129" s="217" t="s">
        <v>413</v>
      </c>
      <c r="Q129" s="210">
        <v>42216</v>
      </c>
      <c r="R129" s="210">
        <v>42582</v>
      </c>
      <c r="S129" s="212" t="s">
        <v>288</v>
      </c>
      <c r="T129" s="212"/>
      <c r="U129" s="215"/>
      <c r="V129" s="215"/>
      <c r="W129" s="212" t="s">
        <v>129</v>
      </c>
      <c r="X129" s="6" t="s">
        <v>776</v>
      </c>
      <c r="Y129" s="1" t="s">
        <v>130</v>
      </c>
      <c r="Z129" s="42">
        <v>42580</v>
      </c>
      <c r="AA129" s="53">
        <v>11867</v>
      </c>
      <c r="AB129" s="9" t="s">
        <v>493</v>
      </c>
      <c r="AC129" s="42">
        <v>42582</v>
      </c>
      <c r="AD129" s="42">
        <v>42947</v>
      </c>
      <c r="AE129" s="44"/>
      <c r="AF129" s="45"/>
      <c r="AG129" s="55">
        <v>87840</v>
      </c>
      <c r="AH129" s="55"/>
      <c r="AI129" s="47"/>
      <c r="AJ129" s="47"/>
      <c r="AK129" s="55"/>
      <c r="AL129" s="215">
        <f>O129-AH129+AG129-AH130+AG130-AH131+AG131-AH132+AG132-AH133+AG133</f>
        <v>402600</v>
      </c>
      <c r="AM129" s="215">
        <f>29280+0+7320+7320+7320+7320+7320+7320+7320+7320+7320+7320+7320+7320+7320+7320+7320+7320+7320+7320+7320+10370+20740+7320+7320+14640+7320+7320+7320+7320+7320+7320+7320+7320</f>
        <v>287310</v>
      </c>
      <c r="AN129" s="215">
        <v>80520</v>
      </c>
      <c r="AO129" s="215">
        <f>AM129+AN129</f>
        <v>367830</v>
      </c>
      <c r="AP129" s="45"/>
      <c r="AQ129" s="45"/>
      <c r="AR129" s="45"/>
      <c r="AS129" s="45"/>
      <c r="AT129" s="45"/>
      <c r="AU129" s="45"/>
      <c r="AV129" s="1"/>
      <c r="AW129" s="6"/>
      <c r="AX129" s="32"/>
      <c r="AY129" s="50"/>
      <c r="AZ129" s="32"/>
      <c r="BA129" s="50"/>
      <c r="BB129" s="45"/>
      <c r="BC129" s="45"/>
      <c r="BD129" s="45"/>
      <c r="BE129" s="45"/>
      <c r="BF129" s="45"/>
      <c r="BG129" s="45"/>
      <c r="BH129" s="45"/>
      <c r="BI129" s="45"/>
      <c r="BJ129" s="45"/>
      <c r="BK129" s="45"/>
      <c r="BL129" s="45"/>
      <c r="BM129" s="45"/>
    </row>
    <row r="130" spans="1:65" ht="38.25" x14ac:dyDescent="0.2">
      <c r="A130" s="236"/>
      <c r="B130" s="224"/>
      <c r="C130" s="212"/>
      <c r="D130" s="212"/>
      <c r="E130" s="212"/>
      <c r="F130" s="213"/>
      <c r="G130" s="217"/>
      <c r="H130" s="211"/>
      <c r="I130" s="210"/>
      <c r="J130" s="210"/>
      <c r="K130" s="216"/>
      <c r="L130" s="219"/>
      <c r="M130" s="212"/>
      <c r="N130" s="210"/>
      <c r="O130" s="215"/>
      <c r="P130" s="217"/>
      <c r="Q130" s="210"/>
      <c r="R130" s="210"/>
      <c r="S130" s="212"/>
      <c r="T130" s="212"/>
      <c r="U130" s="215"/>
      <c r="V130" s="215"/>
      <c r="W130" s="212"/>
      <c r="X130" s="6" t="s">
        <v>776</v>
      </c>
      <c r="Y130" s="1" t="s">
        <v>132</v>
      </c>
      <c r="Z130" s="42">
        <v>42947</v>
      </c>
      <c r="AA130" s="53">
        <v>12109</v>
      </c>
      <c r="AB130" s="9" t="s">
        <v>446</v>
      </c>
      <c r="AC130" s="42">
        <v>42947</v>
      </c>
      <c r="AD130" s="42">
        <v>43312</v>
      </c>
      <c r="AE130" s="44"/>
      <c r="AF130" s="45"/>
      <c r="AG130" s="55">
        <v>87840</v>
      </c>
      <c r="AH130" s="55"/>
      <c r="AI130" s="47"/>
      <c r="AJ130" s="47"/>
      <c r="AK130" s="55"/>
      <c r="AL130" s="215"/>
      <c r="AM130" s="215"/>
      <c r="AN130" s="215"/>
      <c r="AO130" s="215"/>
      <c r="AP130" s="47"/>
      <c r="AQ130" s="45"/>
      <c r="AR130" s="45"/>
      <c r="AS130" s="45"/>
      <c r="AT130" s="45"/>
      <c r="AU130" s="45"/>
      <c r="AV130" s="1"/>
      <c r="AW130" s="6"/>
      <c r="AX130" s="32"/>
      <c r="AY130" s="50"/>
      <c r="AZ130" s="32"/>
      <c r="BA130" s="50"/>
      <c r="BB130" s="45"/>
      <c r="BC130" s="45"/>
      <c r="BD130" s="45"/>
      <c r="BE130" s="45"/>
      <c r="BF130" s="45"/>
      <c r="BG130" s="45"/>
      <c r="BH130" s="45"/>
      <c r="BI130" s="45"/>
      <c r="BJ130" s="45"/>
      <c r="BK130" s="45"/>
      <c r="BL130" s="45"/>
      <c r="BM130" s="45"/>
    </row>
    <row r="131" spans="1:65" ht="38.25" x14ac:dyDescent="0.2">
      <c r="A131" s="236"/>
      <c r="B131" s="224"/>
      <c r="C131" s="212"/>
      <c r="D131" s="212"/>
      <c r="E131" s="212"/>
      <c r="F131" s="213"/>
      <c r="G131" s="217"/>
      <c r="H131" s="211"/>
      <c r="I131" s="210"/>
      <c r="J131" s="210"/>
      <c r="K131" s="216"/>
      <c r="L131" s="219"/>
      <c r="M131" s="212"/>
      <c r="N131" s="210"/>
      <c r="O131" s="215"/>
      <c r="P131" s="217"/>
      <c r="Q131" s="210"/>
      <c r="R131" s="210"/>
      <c r="S131" s="212"/>
      <c r="T131" s="212"/>
      <c r="U131" s="215"/>
      <c r="V131" s="215"/>
      <c r="W131" s="212"/>
      <c r="X131" s="6" t="s">
        <v>776</v>
      </c>
      <c r="Y131" s="1" t="s">
        <v>142</v>
      </c>
      <c r="Z131" s="42">
        <v>43312</v>
      </c>
      <c r="AA131" s="53">
        <v>12362</v>
      </c>
      <c r="AB131" s="9" t="s">
        <v>938</v>
      </c>
      <c r="AC131" s="42">
        <v>43312</v>
      </c>
      <c r="AD131" s="42">
        <v>43465</v>
      </c>
      <c r="AE131" s="44"/>
      <c r="AF131" s="45"/>
      <c r="AG131" s="55">
        <v>36600</v>
      </c>
      <c r="AH131" s="55"/>
      <c r="AI131" s="47"/>
      <c r="AJ131" s="47"/>
      <c r="AK131" s="55"/>
      <c r="AL131" s="215"/>
      <c r="AM131" s="215"/>
      <c r="AN131" s="215"/>
      <c r="AO131" s="215"/>
      <c r="AP131" s="45"/>
      <c r="AQ131" s="45"/>
      <c r="AR131" s="45"/>
      <c r="AS131" s="45"/>
      <c r="AT131" s="45"/>
      <c r="AU131" s="45"/>
      <c r="AV131" s="1"/>
      <c r="AW131" s="6"/>
      <c r="AX131" s="32"/>
      <c r="AY131" s="50"/>
      <c r="AZ131" s="32"/>
      <c r="BA131" s="50"/>
      <c r="BB131" s="45"/>
      <c r="BC131" s="45"/>
      <c r="BD131" s="45"/>
      <c r="BE131" s="45"/>
      <c r="BF131" s="45"/>
      <c r="BG131" s="45"/>
      <c r="BH131" s="45"/>
      <c r="BI131" s="45"/>
      <c r="BJ131" s="45"/>
      <c r="BK131" s="45"/>
      <c r="BL131" s="45"/>
      <c r="BM131" s="45"/>
    </row>
    <row r="132" spans="1:65" ht="38.25" x14ac:dyDescent="0.2">
      <c r="A132" s="236"/>
      <c r="B132" s="224"/>
      <c r="C132" s="212"/>
      <c r="D132" s="212"/>
      <c r="E132" s="212"/>
      <c r="F132" s="213"/>
      <c r="G132" s="217"/>
      <c r="H132" s="211"/>
      <c r="I132" s="210"/>
      <c r="J132" s="210"/>
      <c r="K132" s="216"/>
      <c r="L132" s="219"/>
      <c r="M132" s="212"/>
      <c r="N132" s="210"/>
      <c r="O132" s="215"/>
      <c r="P132" s="217"/>
      <c r="Q132" s="210"/>
      <c r="R132" s="210"/>
      <c r="S132" s="212"/>
      <c r="T132" s="212"/>
      <c r="U132" s="215"/>
      <c r="V132" s="215"/>
      <c r="W132" s="212"/>
      <c r="X132" s="6" t="s">
        <v>776</v>
      </c>
      <c r="Y132" s="1" t="s">
        <v>143</v>
      </c>
      <c r="Z132" s="42">
        <v>43444</v>
      </c>
      <c r="AA132" s="53">
        <v>12457</v>
      </c>
      <c r="AB132" s="9" t="s">
        <v>993</v>
      </c>
      <c r="AC132" s="42">
        <v>43465</v>
      </c>
      <c r="AD132" s="42">
        <v>43677</v>
      </c>
      <c r="AE132" s="44"/>
      <c r="AF132" s="45"/>
      <c r="AG132" s="55">
        <v>51240</v>
      </c>
      <c r="AH132" s="55"/>
      <c r="AI132" s="47"/>
      <c r="AJ132" s="47"/>
      <c r="AK132" s="55"/>
      <c r="AL132" s="215"/>
      <c r="AM132" s="215"/>
      <c r="AN132" s="215"/>
      <c r="AO132" s="215"/>
      <c r="AP132" s="45"/>
      <c r="AQ132" s="45"/>
      <c r="AR132" s="45"/>
      <c r="AS132" s="45"/>
      <c r="AT132" s="45"/>
      <c r="AU132" s="45"/>
      <c r="AV132" s="1"/>
      <c r="AW132" s="6"/>
      <c r="AX132" s="32"/>
      <c r="AY132" s="50"/>
      <c r="AZ132" s="32"/>
      <c r="BA132" s="50"/>
      <c r="BB132" s="45"/>
      <c r="BC132" s="45"/>
      <c r="BD132" s="45"/>
      <c r="BE132" s="45"/>
      <c r="BF132" s="45"/>
      <c r="BG132" s="45"/>
      <c r="BH132" s="45"/>
      <c r="BI132" s="45"/>
      <c r="BJ132" s="45"/>
      <c r="BK132" s="45"/>
      <c r="BL132" s="45"/>
      <c r="BM132" s="45"/>
    </row>
    <row r="133" spans="1:65" ht="51" x14ac:dyDescent="0.2">
      <c r="A133" s="236"/>
      <c r="B133" s="224"/>
      <c r="C133" s="212"/>
      <c r="D133" s="212"/>
      <c r="E133" s="212"/>
      <c r="F133" s="213"/>
      <c r="G133" s="217"/>
      <c r="H133" s="211"/>
      <c r="I133" s="210"/>
      <c r="J133" s="210"/>
      <c r="K133" s="216"/>
      <c r="L133" s="219"/>
      <c r="M133" s="212"/>
      <c r="N133" s="210"/>
      <c r="O133" s="215"/>
      <c r="P133" s="217"/>
      <c r="Q133" s="210"/>
      <c r="R133" s="210"/>
      <c r="S133" s="212"/>
      <c r="T133" s="212"/>
      <c r="U133" s="215"/>
      <c r="V133" s="215"/>
      <c r="W133" s="212"/>
      <c r="X133" s="6" t="s">
        <v>776</v>
      </c>
      <c r="Y133" s="1" t="s">
        <v>144</v>
      </c>
      <c r="Z133" s="42">
        <v>43676</v>
      </c>
      <c r="AA133" s="53">
        <v>12613</v>
      </c>
      <c r="AB133" s="9" t="s">
        <v>1544</v>
      </c>
      <c r="AC133" s="42">
        <v>43677</v>
      </c>
      <c r="AD133" s="42">
        <v>43830</v>
      </c>
      <c r="AE133" s="44"/>
      <c r="AF133" s="45"/>
      <c r="AG133" s="55">
        <v>51240</v>
      </c>
      <c r="AH133" s="55"/>
      <c r="AI133" s="47"/>
      <c r="AJ133" s="47"/>
      <c r="AK133" s="55"/>
      <c r="AL133" s="215"/>
      <c r="AM133" s="215"/>
      <c r="AN133" s="215"/>
      <c r="AO133" s="215"/>
      <c r="AP133" s="45"/>
      <c r="AQ133" s="45"/>
      <c r="AR133" s="45"/>
      <c r="AS133" s="45"/>
      <c r="AT133" s="45"/>
      <c r="AU133" s="45"/>
      <c r="AV133" s="1"/>
      <c r="AW133" s="6"/>
      <c r="AX133" s="32"/>
      <c r="AY133" s="50"/>
      <c r="AZ133" s="32"/>
      <c r="BA133" s="50"/>
      <c r="BB133" s="45"/>
      <c r="BC133" s="45"/>
      <c r="BD133" s="45"/>
      <c r="BE133" s="45"/>
      <c r="BF133" s="45"/>
      <c r="BG133" s="45"/>
      <c r="BH133" s="45"/>
      <c r="BI133" s="45"/>
      <c r="BJ133" s="45"/>
      <c r="BK133" s="45"/>
      <c r="BL133" s="45"/>
      <c r="BM133" s="45"/>
    </row>
    <row r="134" spans="1:65" ht="51" x14ac:dyDescent="0.2">
      <c r="A134" s="236">
        <v>16</v>
      </c>
      <c r="B134" s="224" t="s">
        <v>306</v>
      </c>
      <c r="C134" s="212" t="s">
        <v>268</v>
      </c>
      <c r="D134" s="212" t="s">
        <v>124</v>
      </c>
      <c r="E134" s="212" t="s">
        <v>123</v>
      </c>
      <c r="F134" s="213" t="s">
        <v>312</v>
      </c>
      <c r="G134" s="217" t="s">
        <v>311</v>
      </c>
      <c r="H134" s="211" t="s">
        <v>582</v>
      </c>
      <c r="I134" s="210">
        <v>42208</v>
      </c>
      <c r="J134" s="210">
        <v>42574</v>
      </c>
      <c r="K134" s="216" t="s">
        <v>300</v>
      </c>
      <c r="L134" s="219" t="s">
        <v>307</v>
      </c>
      <c r="M134" s="212" t="s">
        <v>230</v>
      </c>
      <c r="N134" s="210">
        <v>42216</v>
      </c>
      <c r="O134" s="215">
        <v>74400</v>
      </c>
      <c r="P134" s="217" t="s">
        <v>414</v>
      </c>
      <c r="Q134" s="210">
        <v>42216</v>
      </c>
      <c r="R134" s="210">
        <v>42582</v>
      </c>
      <c r="S134" s="212" t="s">
        <v>288</v>
      </c>
      <c r="T134" s="212"/>
      <c r="U134" s="215"/>
      <c r="V134" s="215"/>
      <c r="W134" s="212" t="s">
        <v>115</v>
      </c>
      <c r="X134" s="6" t="s">
        <v>776</v>
      </c>
      <c r="Y134" s="1" t="s">
        <v>130</v>
      </c>
      <c r="Z134" s="42">
        <v>42579</v>
      </c>
      <c r="AA134" s="53">
        <v>11864</v>
      </c>
      <c r="AB134" s="9" t="s">
        <v>492</v>
      </c>
      <c r="AC134" s="42">
        <v>42582</v>
      </c>
      <c r="AD134" s="42">
        <v>42947</v>
      </c>
      <c r="AE134" s="44"/>
      <c r="AF134" s="45"/>
      <c r="AG134" s="55">
        <v>74400</v>
      </c>
      <c r="AH134" s="55"/>
      <c r="AI134" s="47"/>
      <c r="AJ134" s="47"/>
      <c r="AK134" s="55"/>
      <c r="AL134" s="215">
        <f>O134-AH134+AG134-AH135+AG135-AH136+AG136-AH137+AG137-AH138+AG138-AH139+AG139</f>
        <v>372000</v>
      </c>
      <c r="AM134" s="215">
        <f>31000+6200+6200+6200+0+6200+6200+6200+6200+6200+6200+6200+12400+6200+6200+6200+6200+6200+6200+12400+6200+6200+6200+6200+6200+6200+6200+6200+6200+6200+6200+6200+6200+6200+12400</f>
        <v>254200</v>
      </c>
      <c r="AN134" s="215">
        <v>74400</v>
      </c>
      <c r="AO134" s="215">
        <f>AM134+AN134</f>
        <v>328600</v>
      </c>
      <c r="AP134" s="45"/>
      <c r="AQ134" s="45"/>
      <c r="AR134" s="45"/>
      <c r="AS134" s="45"/>
      <c r="AT134" s="45"/>
      <c r="AU134" s="45"/>
      <c r="AV134" s="1"/>
      <c r="AW134" s="6"/>
      <c r="AX134" s="32"/>
      <c r="AY134" s="50"/>
      <c r="AZ134" s="32"/>
      <c r="BA134" s="50"/>
      <c r="BB134" s="45"/>
      <c r="BC134" s="45"/>
      <c r="BD134" s="45"/>
      <c r="BE134" s="45"/>
      <c r="BF134" s="45"/>
      <c r="BG134" s="45"/>
      <c r="BH134" s="45"/>
      <c r="BI134" s="45"/>
      <c r="BJ134" s="45"/>
      <c r="BK134" s="45"/>
      <c r="BL134" s="45"/>
      <c r="BM134" s="45"/>
    </row>
    <row r="135" spans="1:65" ht="38.25" x14ac:dyDescent="0.2">
      <c r="A135" s="236"/>
      <c r="B135" s="224"/>
      <c r="C135" s="212"/>
      <c r="D135" s="212"/>
      <c r="E135" s="212"/>
      <c r="F135" s="213"/>
      <c r="G135" s="217"/>
      <c r="H135" s="211"/>
      <c r="I135" s="210"/>
      <c r="J135" s="210"/>
      <c r="K135" s="216"/>
      <c r="L135" s="219"/>
      <c r="M135" s="212"/>
      <c r="N135" s="210"/>
      <c r="O135" s="215"/>
      <c r="P135" s="217"/>
      <c r="Q135" s="210"/>
      <c r="R135" s="210"/>
      <c r="S135" s="212"/>
      <c r="T135" s="212"/>
      <c r="U135" s="215"/>
      <c r="V135" s="215"/>
      <c r="W135" s="212"/>
      <c r="X135" s="6" t="s">
        <v>776</v>
      </c>
      <c r="Y135" s="1" t="s">
        <v>132</v>
      </c>
      <c r="Z135" s="42">
        <v>42944</v>
      </c>
      <c r="AA135" s="53">
        <v>12111</v>
      </c>
      <c r="AB135" s="9" t="s">
        <v>446</v>
      </c>
      <c r="AC135" s="42">
        <v>42947</v>
      </c>
      <c r="AD135" s="42">
        <v>43312</v>
      </c>
      <c r="AE135" s="44"/>
      <c r="AF135" s="45"/>
      <c r="AG135" s="55">
        <v>74400</v>
      </c>
      <c r="AH135" s="55"/>
      <c r="AI135" s="47"/>
      <c r="AJ135" s="47"/>
      <c r="AK135" s="55"/>
      <c r="AL135" s="215"/>
      <c r="AM135" s="215"/>
      <c r="AN135" s="215"/>
      <c r="AO135" s="215"/>
      <c r="AP135" s="47"/>
      <c r="AQ135" s="45"/>
      <c r="AR135" s="45"/>
      <c r="AS135" s="45"/>
      <c r="AT135" s="45"/>
      <c r="AU135" s="45"/>
      <c r="AV135" s="1"/>
      <c r="AW135" s="6"/>
      <c r="AX135" s="32"/>
      <c r="AY135" s="50"/>
      <c r="AZ135" s="32"/>
      <c r="BA135" s="50"/>
      <c r="BB135" s="45"/>
      <c r="BC135" s="45"/>
      <c r="BD135" s="45"/>
      <c r="BE135" s="45"/>
      <c r="BF135" s="45"/>
      <c r="BG135" s="45"/>
      <c r="BH135" s="45"/>
      <c r="BI135" s="45"/>
      <c r="BJ135" s="45"/>
      <c r="BK135" s="45"/>
      <c r="BL135" s="45"/>
      <c r="BM135" s="45"/>
    </row>
    <row r="136" spans="1:65" ht="38.25" x14ac:dyDescent="0.2">
      <c r="A136" s="236"/>
      <c r="B136" s="224"/>
      <c r="C136" s="212"/>
      <c r="D136" s="212"/>
      <c r="E136" s="212"/>
      <c r="F136" s="213"/>
      <c r="G136" s="217"/>
      <c r="H136" s="211"/>
      <c r="I136" s="210"/>
      <c r="J136" s="210"/>
      <c r="K136" s="216"/>
      <c r="L136" s="219"/>
      <c r="M136" s="212"/>
      <c r="N136" s="210"/>
      <c r="O136" s="215"/>
      <c r="P136" s="217"/>
      <c r="Q136" s="210"/>
      <c r="R136" s="210"/>
      <c r="S136" s="212"/>
      <c r="T136" s="212"/>
      <c r="U136" s="215"/>
      <c r="V136" s="215"/>
      <c r="W136" s="212"/>
      <c r="X136" s="6" t="s">
        <v>776</v>
      </c>
      <c r="Y136" s="1" t="s">
        <v>142</v>
      </c>
      <c r="Z136" s="42">
        <v>43300</v>
      </c>
      <c r="AA136" s="53">
        <v>12356</v>
      </c>
      <c r="AB136" s="9" t="s">
        <v>917</v>
      </c>
      <c r="AC136" s="42">
        <v>43312</v>
      </c>
      <c r="AD136" s="42">
        <v>43465</v>
      </c>
      <c r="AE136" s="44"/>
      <c r="AF136" s="45"/>
      <c r="AG136" s="55">
        <v>31000</v>
      </c>
      <c r="AH136" s="55"/>
      <c r="AI136" s="47"/>
      <c r="AJ136" s="47"/>
      <c r="AK136" s="55"/>
      <c r="AL136" s="215"/>
      <c r="AM136" s="215"/>
      <c r="AN136" s="215"/>
      <c r="AO136" s="215"/>
      <c r="AP136" s="45"/>
      <c r="AQ136" s="45"/>
      <c r="AR136" s="45"/>
      <c r="AS136" s="45"/>
      <c r="AT136" s="45"/>
      <c r="AU136" s="45"/>
      <c r="AV136" s="1"/>
      <c r="AW136" s="6"/>
      <c r="AX136" s="32"/>
      <c r="AY136" s="50"/>
      <c r="AZ136" s="32"/>
      <c r="BA136" s="50"/>
      <c r="BB136" s="45"/>
      <c r="BC136" s="45"/>
      <c r="BD136" s="45"/>
      <c r="BE136" s="45"/>
      <c r="BF136" s="45"/>
      <c r="BG136" s="45"/>
      <c r="BH136" s="45"/>
      <c r="BI136" s="45"/>
      <c r="BJ136" s="45"/>
      <c r="BK136" s="45"/>
      <c r="BL136" s="45"/>
      <c r="BM136" s="45"/>
    </row>
    <row r="137" spans="1:65" ht="38.25" x14ac:dyDescent="0.2">
      <c r="A137" s="236"/>
      <c r="B137" s="224"/>
      <c r="C137" s="212"/>
      <c r="D137" s="212"/>
      <c r="E137" s="212"/>
      <c r="F137" s="213"/>
      <c r="G137" s="217"/>
      <c r="H137" s="211"/>
      <c r="I137" s="210"/>
      <c r="J137" s="210"/>
      <c r="K137" s="216"/>
      <c r="L137" s="219"/>
      <c r="M137" s="212"/>
      <c r="N137" s="210"/>
      <c r="O137" s="215"/>
      <c r="P137" s="217"/>
      <c r="Q137" s="210"/>
      <c r="R137" s="210"/>
      <c r="S137" s="212"/>
      <c r="T137" s="212"/>
      <c r="U137" s="215"/>
      <c r="V137" s="215"/>
      <c r="W137" s="212"/>
      <c r="X137" s="6" t="s">
        <v>776</v>
      </c>
      <c r="Y137" s="1" t="s">
        <v>143</v>
      </c>
      <c r="Z137" s="42">
        <v>43447</v>
      </c>
      <c r="AA137" s="53">
        <v>12467</v>
      </c>
      <c r="AB137" s="9" t="s">
        <v>1025</v>
      </c>
      <c r="AC137" s="42">
        <v>43465</v>
      </c>
      <c r="AD137" s="42">
        <v>43646</v>
      </c>
      <c r="AE137" s="44"/>
      <c r="AF137" s="45"/>
      <c r="AG137" s="55">
        <v>37200</v>
      </c>
      <c r="AH137" s="55"/>
      <c r="AI137" s="47"/>
      <c r="AJ137" s="47"/>
      <c r="AK137" s="55"/>
      <c r="AL137" s="215"/>
      <c r="AM137" s="215"/>
      <c r="AN137" s="215"/>
      <c r="AO137" s="215"/>
      <c r="AP137" s="45"/>
      <c r="AQ137" s="45"/>
      <c r="AR137" s="45"/>
      <c r="AS137" s="45"/>
      <c r="AT137" s="45"/>
      <c r="AU137" s="45"/>
      <c r="AV137" s="1"/>
      <c r="AW137" s="6"/>
      <c r="AX137" s="32"/>
      <c r="AY137" s="50"/>
      <c r="AZ137" s="32"/>
      <c r="BA137" s="50"/>
      <c r="BB137" s="45"/>
      <c r="BC137" s="45"/>
      <c r="BD137" s="45"/>
      <c r="BE137" s="45"/>
      <c r="BF137" s="45"/>
      <c r="BG137" s="45"/>
      <c r="BH137" s="45"/>
      <c r="BI137" s="45"/>
      <c r="BJ137" s="45"/>
      <c r="BK137" s="45"/>
      <c r="BL137" s="45"/>
      <c r="BM137" s="45"/>
    </row>
    <row r="138" spans="1:65" ht="38.25" x14ac:dyDescent="0.2">
      <c r="A138" s="236"/>
      <c r="B138" s="224"/>
      <c r="C138" s="212"/>
      <c r="D138" s="212"/>
      <c r="E138" s="212"/>
      <c r="F138" s="213"/>
      <c r="G138" s="217"/>
      <c r="H138" s="211"/>
      <c r="I138" s="210"/>
      <c r="J138" s="210"/>
      <c r="K138" s="216"/>
      <c r="L138" s="219"/>
      <c r="M138" s="212"/>
      <c r="N138" s="210"/>
      <c r="O138" s="215"/>
      <c r="P138" s="217"/>
      <c r="Q138" s="210"/>
      <c r="R138" s="210"/>
      <c r="S138" s="212"/>
      <c r="T138" s="212"/>
      <c r="U138" s="215"/>
      <c r="V138" s="215"/>
      <c r="W138" s="212"/>
      <c r="X138" s="6" t="s">
        <v>776</v>
      </c>
      <c r="Y138" s="1" t="s">
        <v>144</v>
      </c>
      <c r="Z138" s="42">
        <v>43635</v>
      </c>
      <c r="AA138" s="53">
        <v>12580</v>
      </c>
      <c r="AB138" s="9" t="s">
        <v>1025</v>
      </c>
      <c r="AC138" s="42">
        <v>43646</v>
      </c>
      <c r="AD138" s="42">
        <v>43830</v>
      </c>
      <c r="AE138" s="44"/>
      <c r="AF138" s="45"/>
      <c r="AG138" s="55">
        <v>37200</v>
      </c>
      <c r="AH138" s="55"/>
      <c r="AI138" s="47"/>
      <c r="AJ138" s="47"/>
      <c r="AK138" s="55"/>
      <c r="AL138" s="215"/>
      <c r="AM138" s="215"/>
      <c r="AN138" s="215"/>
      <c r="AO138" s="215"/>
      <c r="AP138" s="45"/>
      <c r="AQ138" s="45"/>
      <c r="AR138" s="45"/>
      <c r="AS138" s="45"/>
      <c r="AT138" s="45"/>
      <c r="AU138" s="45"/>
      <c r="AV138" s="1"/>
      <c r="AW138" s="6"/>
      <c r="AX138" s="32"/>
      <c r="AY138" s="50"/>
      <c r="AZ138" s="32"/>
      <c r="BA138" s="50"/>
      <c r="BB138" s="45"/>
      <c r="BC138" s="45"/>
      <c r="BD138" s="45"/>
      <c r="BE138" s="45"/>
      <c r="BF138" s="45"/>
      <c r="BG138" s="45"/>
      <c r="BH138" s="45"/>
      <c r="BI138" s="45"/>
      <c r="BJ138" s="45"/>
      <c r="BK138" s="45"/>
      <c r="BL138" s="45"/>
      <c r="BM138" s="45"/>
    </row>
    <row r="139" spans="1:65" ht="38.25" x14ac:dyDescent="0.2">
      <c r="A139" s="236"/>
      <c r="B139" s="224"/>
      <c r="C139" s="212"/>
      <c r="D139" s="212"/>
      <c r="E139" s="212"/>
      <c r="F139" s="213"/>
      <c r="G139" s="217"/>
      <c r="H139" s="211"/>
      <c r="I139" s="210"/>
      <c r="J139" s="210"/>
      <c r="K139" s="216"/>
      <c r="L139" s="219"/>
      <c r="M139" s="212"/>
      <c r="N139" s="210"/>
      <c r="O139" s="215"/>
      <c r="P139" s="217"/>
      <c r="Q139" s="210"/>
      <c r="R139" s="210"/>
      <c r="S139" s="212"/>
      <c r="T139" s="212"/>
      <c r="U139" s="215"/>
      <c r="V139" s="215"/>
      <c r="W139" s="212"/>
      <c r="X139" s="6" t="s">
        <v>776</v>
      </c>
      <c r="Y139" s="1" t="s">
        <v>116</v>
      </c>
      <c r="Z139" s="42">
        <v>43812</v>
      </c>
      <c r="AA139" s="53">
        <v>12715</v>
      </c>
      <c r="AB139" s="9" t="s">
        <v>1842</v>
      </c>
      <c r="AC139" s="42">
        <v>43830</v>
      </c>
      <c r="AD139" s="42">
        <v>44043</v>
      </c>
      <c r="AE139" s="44"/>
      <c r="AF139" s="45"/>
      <c r="AG139" s="55">
        <v>43400</v>
      </c>
      <c r="AH139" s="55"/>
      <c r="AI139" s="47"/>
      <c r="AJ139" s="47"/>
      <c r="AK139" s="55"/>
      <c r="AL139" s="215"/>
      <c r="AM139" s="215"/>
      <c r="AN139" s="215"/>
      <c r="AO139" s="215"/>
      <c r="AP139" s="45"/>
      <c r="AQ139" s="45"/>
      <c r="AR139" s="45"/>
      <c r="AS139" s="45"/>
      <c r="AT139" s="45"/>
      <c r="AU139" s="45"/>
      <c r="AV139" s="1"/>
      <c r="AW139" s="6"/>
      <c r="AX139" s="32"/>
      <c r="AY139" s="50"/>
      <c r="AZ139" s="32"/>
      <c r="BA139" s="50"/>
      <c r="BB139" s="45"/>
      <c r="BC139" s="45"/>
      <c r="BD139" s="45"/>
      <c r="BE139" s="45"/>
      <c r="BF139" s="45"/>
      <c r="BG139" s="45"/>
      <c r="BH139" s="45"/>
      <c r="BI139" s="45"/>
      <c r="BJ139" s="45"/>
      <c r="BK139" s="45"/>
      <c r="BL139" s="45"/>
      <c r="BM139" s="45"/>
    </row>
    <row r="140" spans="1:65" ht="51" x14ac:dyDescent="0.2">
      <c r="A140" s="236">
        <v>17</v>
      </c>
      <c r="B140" s="224" t="s">
        <v>306</v>
      </c>
      <c r="C140" s="239" t="s">
        <v>268</v>
      </c>
      <c r="D140" s="212" t="s">
        <v>124</v>
      </c>
      <c r="E140" s="212" t="s">
        <v>123</v>
      </c>
      <c r="F140" s="213" t="s">
        <v>317</v>
      </c>
      <c r="G140" s="217" t="s">
        <v>311</v>
      </c>
      <c r="H140" s="211" t="s">
        <v>582</v>
      </c>
      <c r="I140" s="210">
        <v>42208</v>
      </c>
      <c r="J140" s="210">
        <v>42574</v>
      </c>
      <c r="K140" s="216" t="s">
        <v>313</v>
      </c>
      <c r="L140" s="219" t="s">
        <v>315</v>
      </c>
      <c r="M140" s="212" t="s">
        <v>316</v>
      </c>
      <c r="N140" s="210">
        <v>42233</v>
      </c>
      <c r="O140" s="215">
        <v>49200</v>
      </c>
      <c r="P140" s="217" t="s">
        <v>415</v>
      </c>
      <c r="Q140" s="210">
        <v>42233</v>
      </c>
      <c r="R140" s="210">
        <v>42599</v>
      </c>
      <c r="S140" s="212" t="s">
        <v>288</v>
      </c>
      <c r="T140" s="212"/>
      <c r="U140" s="215"/>
      <c r="V140" s="215"/>
      <c r="W140" s="212" t="s">
        <v>115</v>
      </c>
      <c r="X140" s="6" t="s">
        <v>776</v>
      </c>
      <c r="Y140" s="1" t="s">
        <v>130</v>
      </c>
      <c r="Z140" s="42">
        <v>42599</v>
      </c>
      <c r="AA140" s="53">
        <v>11876</v>
      </c>
      <c r="AB140" s="9" t="s">
        <v>494</v>
      </c>
      <c r="AC140" s="42">
        <v>42599</v>
      </c>
      <c r="AD140" s="45" t="s">
        <v>495</v>
      </c>
      <c r="AE140" s="44"/>
      <c r="AF140" s="45"/>
      <c r="AG140" s="55">
        <v>49200</v>
      </c>
      <c r="AH140" s="55"/>
      <c r="AI140" s="47"/>
      <c r="AJ140" s="47"/>
      <c r="AK140" s="55"/>
      <c r="AL140" s="215">
        <f>O140-AH140+AG140-AH141+AG141-AH142+AG142-AH143+AG143-AH144+AG144-AH145+AG145</f>
        <v>243676.71</v>
      </c>
      <c r="AM140" s="215">
        <f>12300+4100+4100+4100+0+4100+4100+4100+4100+4100+4100+8200+4100+4100+4100+4100+4100+4100+8200+4100+4100+4100+4100+4100+4100+4100+4100+4100+4100+4100+4100+4100+4100+4100+8200</f>
        <v>159900</v>
      </c>
      <c r="AN140" s="215">
        <v>49200</v>
      </c>
      <c r="AO140" s="215">
        <f>AM140+AN140</f>
        <v>209100</v>
      </c>
      <c r="AP140" s="45"/>
      <c r="AQ140" s="45"/>
      <c r="AR140" s="45"/>
      <c r="AS140" s="45"/>
      <c r="AT140" s="45"/>
      <c r="AU140" s="45"/>
      <c r="AV140" s="1"/>
      <c r="AW140" s="6"/>
      <c r="AX140" s="32"/>
      <c r="AY140" s="50"/>
      <c r="AZ140" s="32"/>
      <c r="BA140" s="50"/>
      <c r="BB140" s="45"/>
      <c r="BC140" s="45"/>
      <c r="BD140" s="45"/>
      <c r="BE140" s="45"/>
      <c r="BF140" s="45"/>
      <c r="BG140" s="45"/>
      <c r="BH140" s="45"/>
      <c r="BI140" s="45"/>
      <c r="BJ140" s="45"/>
      <c r="BK140" s="45"/>
      <c r="BL140" s="45"/>
      <c r="BM140" s="45"/>
    </row>
    <row r="141" spans="1:65" ht="38.25" x14ac:dyDescent="0.2">
      <c r="A141" s="236"/>
      <c r="B141" s="224"/>
      <c r="C141" s="239"/>
      <c r="D141" s="212"/>
      <c r="E141" s="212"/>
      <c r="F141" s="213"/>
      <c r="G141" s="217"/>
      <c r="H141" s="211"/>
      <c r="I141" s="210"/>
      <c r="J141" s="210"/>
      <c r="K141" s="216"/>
      <c r="L141" s="219"/>
      <c r="M141" s="212"/>
      <c r="N141" s="210"/>
      <c r="O141" s="215"/>
      <c r="P141" s="217"/>
      <c r="Q141" s="210"/>
      <c r="R141" s="210"/>
      <c r="S141" s="212"/>
      <c r="T141" s="212"/>
      <c r="U141" s="215"/>
      <c r="V141" s="215"/>
      <c r="W141" s="212"/>
      <c r="X141" s="6" t="s">
        <v>776</v>
      </c>
      <c r="Y141" s="1" t="s">
        <v>132</v>
      </c>
      <c r="Z141" s="42">
        <v>42958</v>
      </c>
      <c r="AA141" s="53">
        <v>12118</v>
      </c>
      <c r="AB141" s="9" t="s">
        <v>690</v>
      </c>
      <c r="AC141" s="45" t="s">
        <v>495</v>
      </c>
      <c r="AD141" s="45" t="s">
        <v>692</v>
      </c>
      <c r="AE141" s="44"/>
      <c r="AF141" s="45"/>
      <c r="AG141" s="55">
        <v>49200</v>
      </c>
      <c r="AH141" s="55"/>
      <c r="AI141" s="47"/>
      <c r="AJ141" s="47"/>
      <c r="AK141" s="55"/>
      <c r="AL141" s="215"/>
      <c r="AM141" s="215"/>
      <c r="AN141" s="215"/>
      <c r="AO141" s="215"/>
      <c r="AP141" s="45"/>
      <c r="AQ141" s="45"/>
      <c r="AR141" s="45"/>
      <c r="AS141" s="45"/>
      <c r="AT141" s="45"/>
      <c r="AU141" s="45"/>
      <c r="AV141" s="1"/>
      <c r="AW141" s="6"/>
      <c r="AX141" s="32"/>
      <c r="AY141" s="50"/>
      <c r="AZ141" s="32"/>
      <c r="BA141" s="50"/>
      <c r="BB141" s="45"/>
      <c r="BC141" s="45"/>
      <c r="BD141" s="45"/>
      <c r="BE141" s="45"/>
      <c r="BF141" s="45"/>
      <c r="BG141" s="45"/>
      <c r="BH141" s="45"/>
      <c r="BI141" s="45"/>
      <c r="BJ141" s="45"/>
      <c r="BK141" s="45"/>
      <c r="BL141" s="45"/>
      <c r="BM141" s="45"/>
    </row>
    <row r="142" spans="1:65" ht="51" x14ac:dyDescent="0.2">
      <c r="A142" s="236"/>
      <c r="B142" s="224"/>
      <c r="C142" s="239"/>
      <c r="D142" s="212"/>
      <c r="E142" s="212"/>
      <c r="F142" s="213"/>
      <c r="G142" s="217"/>
      <c r="H142" s="211"/>
      <c r="I142" s="210"/>
      <c r="J142" s="210"/>
      <c r="K142" s="216"/>
      <c r="L142" s="219"/>
      <c r="M142" s="212"/>
      <c r="N142" s="210"/>
      <c r="O142" s="215"/>
      <c r="P142" s="217"/>
      <c r="Q142" s="210"/>
      <c r="R142" s="210"/>
      <c r="S142" s="212"/>
      <c r="T142" s="212"/>
      <c r="U142" s="215"/>
      <c r="V142" s="215"/>
      <c r="W142" s="212"/>
      <c r="X142" s="6" t="s">
        <v>776</v>
      </c>
      <c r="Y142" s="1" t="s">
        <v>142</v>
      </c>
      <c r="Z142" s="42">
        <v>43329</v>
      </c>
      <c r="AA142" s="53">
        <v>12376</v>
      </c>
      <c r="AB142" s="9" t="s">
        <v>947</v>
      </c>
      <c r="AC142" s="45" t="s">
        <v>692</v>
      </c>
      <c r="AD142" s="42">
        <v>43465</v>
      </c>
      <c r="AE142" s="44"/>
      <c r="AF142" s="45"/>
      <c r="AG142" s="55">
        <v>18176.71</v>
      </c>
      <c r="AH142" s="55"/>
      <c r="AI142" s="47"/>
      <c r="AJ142" s="47"/>
      <c r="AK142" s="55"/>
      <c r="AL142" s="215"/>
      <c r="AM142" s="215"/>
      <c r="AN142" s="215"/>
      <c r="AO142" s="215"/>
      <c r="AP142" s="47"/>
      <c r="AQ142" s="47"/>
      <c r="AR142" s="45"/>
      <c r="AS142" s="45"/>
      <c r="AT142" s="45"/>
      <c r="AU142" s="45"/>
      <c r="AV142" s="1"/>
      <c r="AW142" s="6"/>
      <c r="AX142" s="32"/>
      <c r="AY142" s="50"/>
      <c r="AZ142" s="32"/>
      <c r="BA142" s="50"/>
      <c r="BB142" s="45"/>
      <c r="BC142" s="45"/>
      <c r="BD142" s="45"/>
      <c r="BE142" s="45"/>
      <c r="BF142" s="45"/>
      <c r="BG142" s="45"/>
      <c r="BH142" s="45"/>
      <c r="BI142" s="45"/>
      <c r="BJ142" s="45"/>
      <c r="BK142" s="45"/>
      <c r="BL142" s="45"/>
      <c r="BM142" s="45"/>
    </row>
    <row r="143" spans="1:65" ht="38.25" x14ac:dyDescent="0.2">
      <c r="A143" s="236"/>
      <c r="B143" s="224"/>
      <c r="C143" s="239"/>
      <c r="D143" s="212"/>
      <c r="E143" s="212"/>
      <c r="F143" s="213"/>
      <c r="G143" s="217"/>
      <c r="H143" s="211"/>
      <c r="I143" s="210"/>
      <c r="J143" s="210"/>
      <c r="K143" s="216"/>
      <c r="L143" s="219"/>
      <c r="M143" s="212"/>
      <c r="N143" s="210"/>
      <c r="O143" s="215"/>
      <c r="P143" s="217"/>
      <c r="Q143" s="210"/>
      <c r="R143" s="210"/>
      <c r="S143" s="212"/>
      <c r="T143" s="212"/>
      <c r="U143" s="215"/>
      <c r="V143" s="215"/>
      <c r="W143" s="212"/>
      <c r="X143" s="6" t="s">
        <v>776</v>
      </c>
      <c r="Y143" s="1" t="s">
        <v>143</v>
      </c>
      <c r="Z143" s="42">
        <v>43453</v>
      </c>
      <c r="AA143" s="53">
        <v>12459</v>
      </c>
      <c r="AB143" s="9" t="s">
        <v>1005</v>
      </c>
      <c r="AC143" s="42">
        <v>43465</v>
      </c>
      <c r="AD143" s="42">
        <v>43646</v>
      </c>
      <c r="AE143" s="44"/>
      <c r="AF143" s="45"/>
      <c r="AG143" s="55">
        <v>24600</v>
      </c>
      <c r="AH143" s="55"/>
      <c r="AI143" s="47"/>
      <c r="AJ143" s="47"/>
      <c r="AK143" s="55"/>
      <c r="AL143" s="215"/>
      <c r="AM143" s="215"/>
      <c r="AN143" s="215"/>
      <c r="AO143" s="215"/>
      <c r="AP143" s="47"/>
      <c r="AQ143" s="47"/>
      <c r="AR143" s="45"/>
      <c r="AS143" s="45"/>
      <c r="AT143" s="45"/>
      <c r="AU143" s="45"/>
      <c r="AV143" s="1"/>
      <c r="AW143" s="6"/>
      <c r="AX143" s="32"/>
      <c r="AY143" s="50"/>
      <c r="AZ143" s="32"/>
      <c r="BA143" s="50"/>
      <c r="BB143" s="45"/>
      <c r="BC143" s="45"/>
      <c r="BD143" s="45"/>
      <c r="BE143" s="45"/>
      <c r="BF143" s="45"/>
      <c r="BG143" s="45"/>
      <c r="BH143" s="45"/>
      <c r="BI143" s="45"/>
      <c r="BJ143" s="45"/>
      <c r="BK143" s="45"/>
      <c r="BL143" s="45"/>
      <c r="BM143" s="45"/>
    </row>
    <row r="144" spans="1:65" ht="38.25" x14ac:dyDescent="0.2">
      <c r="A144" s="236"/>
      <c r="B144" s="224"/>
      <c r="C144" s="239"/>
      <c r="D144" s="212"/>
      <c r="E144" s="212"/>
      <c r="F144" s="213"/>
      <c r="G144" s="217"/>
      <c r="H144" s="211"/>
      <c r="I144" s="210"/>
      <c r="J144" s="210"/>
      <c r="K144" s="216"/>
      <c r="L144" s="219"/>
      <c r="M144" s="212"/>
      <c r="N144" s="210"/>
      <c r="O144" s="215"/>
      <c r="P144" s="217"/>
      <c r="Q144" s="210"/>
      <c r="R144" s="210"/>
      <c r="S144" s="212"/>
      <c r="T144" s="212"/>
      <c r="U144" s="215"/>
      <c r="V144" s="215"/>
      <c r="W144" s="212"/>
      <c r="X144" s="6" t="s">
        <v>776</v>
      </c>
      <c r="Y144" s="1" t="s">
        <v>144</v>
      </c>
      <c r="Z144" s="42">
        <v>43635</v>
      </c>
      <c r="AA144" s="53">
        <v>12580</v>
      </c>
      <c r="AB144" s="9" t="s">
        <v>1005</v>
      </c>
      <c r="AC144" s="42">
        <v>43646</v>
      </c>
      <c r="AD144" s="42">
        <v>43830</v>
      </c>
      <c r="AE144" s="44"/>
      <c r="AF144" s="45"/>
      <c r="AG144" s="55">
        <v>24600</v>
      </c>
      <c r="AH144" s="55"/>
      <c r="AI144" s="47"/>
      <c r="AJ144" s="47"/>
      <c r="AK144" s="55"/>
      <c r="AL144" s="215"/>
      <c r="AM144" s="215"/>
      <c r="AN144" s="215"/>
      <c r="AO144" s="215"/>
      <c r="AP144" s="47"/>
      <c r="AQ144" s="47"/>
      <c r="AR144" s="45"/>
      <c r="AS144" s="45"/>
      <c r="AT144" s="45"/>
      <c r="AU144" s="45"/>
      <c r="AV144" s="1"/>
      <c r="AW144" s="6"/>
      <c r="AX144" s="32"/>
      <c r="AY144" s="50"/>
      <c r="AZ144" s="32"/>
      <c r="BA144" s="50"/>
      <c r="BB144" s="45"/>
      <c r="BC144" s="45"/>
      <c r="BD144" s="45"/>
      <c r="BE144" s="45"/>
      <c r="BF144" s="45"/>
      <c r="BG144" s="45"/>
      <c r="BH144" s="45"/>
      <c r="BI144" s="45"/>
      <c r="BJ144" s="45"/>
      <c r="BK144" s="45"/>
      <c r="BL144" s="45"/>
      <c r="BM144" s="45"/>
    </row>
    <row r="145" spans="1:65" ht="38.25" x14ac:dyDescent="0.2">
      <c r="A145" s="236"/>
      <c r="B145" s="224"/>
      <c r="C145" s="239"/>
      <c r="D145" s="212"/>
      <c r="E145" s="212"/>
      <c r="F145" s="213"/>
      <c r="G145" s="217"/>
      <c r="H145" s="211"/>
      <c r="I145" s="210"/>
      <c r="J145" s="210"/>
      <c r="K145" s="216"/>
      <c r="L145" s="219"/>
      <c r="M145" s="212"/>
      <c r="N145" s="210"/>
      <c r="O145" s="215"/>
      <c r="P145" s="217"/>
      <c r="Q145" s="210"/>
      <c r="R145" s="210"/>
      <c r="S145" s="212"/>
      <c r="T145" s="212"/>
      <c r="U145" s="215"/>
      <c r="V145" s="215"/>
      <c r="W145" s="212"/>
      <c r="X145" s="6" t="s">
        <v>776</v>
      </c>
      <c r="Y145" s="1" t="s">
        <v>116</v>
      </c>
      <c r="Z145" s="42">
        <v>43812</v>
      </c>
      <c r="AA145" s="53">
        <v>12715</v>
      </c>
      <c r="AB145" s="9" t="s">
        <v>1843</v>
      </c>
      <c r="AC145" s="42">
        <v>43830</v>
      </c>
      <c r="AD145" s="42">
        <v>44043</v>
      </c>
      <c r="AE145" s="44"/>
      <c r="AF145" s="45"/>
      <c r="AG145" s="55">
        <v>28700</v>
      </c>
      <c r="AH145" s="55"/>
      <c r="AI145" s="47"/>
      <c r="AJ145" s="47"/>
      <c r="AK145" s="55"/>
      <c r="AL145" s="215"/>
      <c r="AM145" s="215"/>
      <c r="AN145" s="215"/>
      <c r="AO145" s="215"/>
      <c r="AP145" s="47"/>
      <c r="AQ145" s="47"/>
      <c r="AR145" s="45"/>
      <c r="AS145" s="45"/>
      <c r="AT145" s="45"/>
      <c r="AU145" s="45"/>
      <c r="AV145" s="1"/>
      <c r="AW145" s="6"/>
      <c r="AX145" s="32"/>
      <c r="AY145" s="50"/>
      <c r="AZ145" s="32"/>
      <c r="BA145" s="50"/>
      <c r="BB145" s="45"/>
      <c r="BC145" s="45"/>
      <c r="BD145" s="45"/>
      <c r="BE145" s="45"/>
      <c r="BF145" s="45"/>
      <c r="BG145" s="45"/>
      <c r="BH145" s="45"/>
      <c r="BI145" s="45"/>
      <c r="BJ145" s="45"/>
      <c r="BK145" s="45"/>
      <c r="BL145" s="45"/>
      <c r="BM145" s="45"/>
    </row>
    <row r="146" spans="1:65" ht="51" x14ac:dyDescent="0.2">
      <c r="A146" s="218">
        <v>18</v>
      </c>
      <c r="B146" s="224" t="s">
        <v>306</v>
      </c>
      <c r="C146" s="212" t="s">
        <v>268</v>
      </c>
      <c r="D146" s="212" t="s">
        <v>124</v>
      </c>
      <c r="E146" s="212" t="s">
        <v>123</v>
      </c>
      <c r="F146" s="213" t="s">
        <v>320</v>
      </c>
      <c r="G146" s="217" t="s">
        <v>311</v>
      </c>
      <c r="H146" s="211" t="s">
        <v>582</v>
      </c>
      <c r="I146" s="210">
        <v>42208</v>
      </c>
      <c r="J146" s="210">
        <v>42574</v>
      </c>
      <c r="K146" s="216" t="s">
        <v>314</v>
      </c>
      <c r="L146" s="219" t="s">
        <v>318</v>
      </c>
      <c r="M146" s="212" t="s">
        <v>319</v>
      </c>
      <c r="N146" s="210">
        <v>42233</v>
      </c>
      <c r="O146" s="215">
        <v>49200</v>
      </c>
      <c r="P146" s="217" t="s">
        <v>415</v>
      </c>
      <c r="Q146" s="210">
        <v>42233</v>
      </c>
      <c r="R146" s="210">
        <v>42599</v>
      </c>
      <c r="S146" s="212" t="s">
        <v>288</v>
      </c>
      <c r="T146" s="212"/>
      <c r="U146" s="215"/>
      <c r="V146" s="215"/>
      <c r="W146" s="212" t="s">
        <v>115</v>
      </c>
      <c r="X146" s="6" t="s">
        <v>776</v>
      </c>
      <c r="Y146" s="1" t="s">
        <v>130</v>
      </c>
      <c r="Z146" s="42">
        <v>42599</v>
      </c>
      <c r="AA146" s="53">
        <v>11876</v>
      </c>
      <c r="AB146" s="9" t="s">
        <v>494</v>
      </c>
      <c r="AC146" s="42">
        <v>42599</v>
      </c>
      <c r="AD146" s="45" t="s">
        <v>495</v>
      </c>
      <c r="AE146" s="44"/>
      <c r="AF146" s="45"/>
      <c r="AG146" s="55">
        <v>49200</v>
      </c>
      <c r="AH146" s="55"/>
      <c r="AI146" s="47"/>
      <c r="AJ146" s="47"/>
      <c r="AK146" s="55"/>
      <c r="AL146" s="215">
        <f>O146-AH146+AG146-AH147+AG147-AH148+AG148-AH149+AG149-AH150+AG150-AH151+AG151</f>
        <v>243676.71</v>
      </c>
      <c r="AM146" s="215">
        <f>12300+4100+4100+4100+0+4100+4100+4100+4100+4100+4100+8200+4100+4100+4100+4100+4100+4100+8200+4100+4100+4100+4100+4100+4100+4100+4100+4100+4100+4100+4100+4100+4100+4100+8200</f>
        <v>159900</v>
      </c>
      <c r="AN146" s="215">
        <v>49200</v>
      </c>
      <c r="AO146" s="215">
        <f>AM146+AN146</f>
        <v>209100</v>
      </c>
      <c r="AP146" s="45"/>
      <c r="AQ146" s="45"/>
      <c r="AR146" s="45"/>
      <c r="AS146" s="45"/>
      <c r="AT146" s="45"/>
      <c r="AU146" s="45"/>
      <c r="AV146" s="1"/>
      <c r="AW146" s="6"/>
      <c r="AX146" s="32"/>
      <c r="AY146" s="50"/>
      <c r="AZ146" s="32"/>
      <c r="BA146" s="50"/>
      <c r="BB146" s="45"/>
      <c r="BC146" s="45"/>
      <c r="BD146" s="45"/>
      <c r="BE146" s="45"/>
      <c r="BF146" s="45"/>
      <c r="BG146" s="45"/>
      <c r="BH146" s="45"/>
      <c r="BI146" s="45"/>
      <c r="BJ146" s="45"/>
      <c r="BK146" s="45"/>
      <c r="BL146" s="45"/>
      <c r="BM146" s="45"/>
    </row>
    <row r="147" spans="1:65" ht="38.25" x14ac:dyDescent="0.2">
      <c r="A147" s="218"/>
      <c r="B147" s="224"/>
      <c r="C147" s="212"/>
      <c r="D147" s="212"/>
      <c r="E147" s="212"/>
      <c r="F147" s="213"/>
      <c r="G147" s="217"/>
      <c r="H147" s="211"/>
      <c r="I147" s="210"/>
      <c r="J147" s="210"/>
      <c r="K147" s="216"/>
      <c r="L147" s="219"/>
      <c r="M147" s="212"/>
      <c r="N147" s="210"/>
      <c r="O147" s="215"/>
      <c r="P147" s="217"/>
      <c r="Q147" s="210"/>
      <c r="R147" s="210"/>
      <c r="S147" s="212"/>
      <c r="T147" s="212"/>
      <c r="U147" s="215"/>
      <c r="V147" s="215"/>
      <c r="W147" s="212"/>
      <c r="X147" s="6" t="s">
        <v>776</v>
      </c>
      <c r="Y147" s="1" t="s">
        <v>132</v>
      </c>
      <c r="Z147" s="42">
        <v>42958</v>
      </c>
      <c r="AA147" s="53">
        <v>12118</v>
      </c>
      <c r="AB147" s="9" t="s">
        <v>690</v>
      </c>
      <c r="AC147" s="45" t="s">
        <v>495</v>
      </c>
      <c r="AD147" s="45" t="s">
        <v>692</v>
      </c>
      <c r="AE147" s="44"/>
      <c r="AF147" s="45"/>
      <c r="AG147" s="55">
        <v>49200</v>
      </c>
      <c r="AH147" s="55"/>
      <c r="AI147" s="47"/>
      <c r="AJ147" s="47"/>
      <c r="AK147" s="55"/>
      <c r="AL147" s="215"/>
      <c r="AM147" s="215"/>
      <c r="AN147" s="215"/>
      <c r="AO147" s="215"/>
      <c r="AP147" s="47"/>
      <c r="AQ147" s="45"/>
      <c r="AR147" s="45"/>
      <c r="AS147" s="45"/>
      <c r="AT147" s="45"/>
      <c r="AU147" s="45"/>
      <c r="AV147" s="1"/>
      <c r="AW147" s="6"/>
      <c r="AX147" s="32"/>
      <c r="AY147" s="50"/>
      <c r="AZ147" s="32"/>
      <c r="BA147" s="50"/>
      <c r="BB147" s="45"/>
      <c r="BC147" s="45"/>
      <c r="BD147" s="45"/>
      <c r="BE147" s="45"/>
      <c r="BF147" s="45"/>
      <c r="BG147" s="45"/>
      <c r="BH147" s="45"/>
      <c r="BI147" s="45"/>
      <c r="BJ147" s="45"/>
      <c r="BK147" s="45"/>
      <c r="BL147" s="45"/>
      <c r="BM147" s="45"/>
    </row>
    <row r="148" spans="1:65" ht="51" x14ac:dyDescent="0.2">
      <c r="A148" s="218"/>
      <c r="B148" s="224"/>
      <c r="C148" s="212"/>
      <c r="D148" s="212"/>
      <c r="E148" s="212"/>
      <c r="F148" s="213"/>
      <c r="G148" s="217"/>
      <c r="H148" s="211"/>
      <c r="I148" s="210"/>
      <c r="J148" s="210"/>
      <c r="K148" s="216"/>
      <c r="L148" s="219"/>
      <c r="M148" s="212"/>
      <c r="N148" s="210"/>
      <c r="O148" s="215"/>
      <c r="P148" s="217"/>
      <c r="Q148" s="210"/>
      <c r="R148" s="210"/>
      <c r="S148" s="212"/>
      <c r="T148" s="212"/>
      <c r="U148" s="215"/>
      <c r="V148" s="215"/>
      <c r="W148" s="212"/>
      <c r="X148" s="6" t="s">
        <v>776</v>
      </c>
      <c r="Y148" s="1" t="s">
        <v>142</v>
      </c>
      <c r="Z148" s="42">
        <v>43329</v>
      </c>
      <c r="AA148" s="53">
        <v>12376</v>
      </c>
      <c r="AB148" s="9" t="s">
        <v>947</v>
      </c>
      <c r="AC148" s="45" t="s">
        <v>692</v>
      </c>
      <c r="AD148" s="42">
        <v>43465</v>
      </c>
      <c r="AE148" s="44"/>
      <c r="AF148" s="45"/>
      <c r="AG148" s="55">
        <v>18176.71</v>
      </c>
      <c r="AH148" s="55"/>
      <c r="AI148" s="47"/>
      <c r="AJ148" s="47"/>
      <c r="AK148" s="55"/>
      <c r="AL148" s="215"/>
      <c r="AM148" s="215"/>
      <c r="AN148" s="215"/>
      <c r="AO148" s="215"/>
      <c r="AP148" s="45"/>
      <c r="AQ148" s="45"/>
      <c r="AR148" s="45"/>
      <c r="AS148" s="45"/>
      <c r="AT148" s="45"/>
      <c r="AU148" s="45"/>
      <c r="AV148" s="1"/>
      <c r="AW148" s="6"/>
      <c r="AX148" s="32"/>
      <c r="AY148" s="50"/>
      <c r="AZ148" s="32"/>
      <c r="BA148" s="50"/>
      <c r="BB148" s="45"/>
      <c r="BC148" s="45"/>
      <c r="BD148" s="45"/>
      <c r="BE148" s="45"/>
      <c r="BF148" s="45"/>
      <c r="BG148" s="45"/>
      <c r="BH148" s="45"/>
      <c r="BI148" s="45"/>
      <c r="BJ148" s="45"/>
      <c r="BK148" s="45"/>
      <c r="BL148" s="45"/>
      <c r="BM148" s="45"/>
    </row>
    <row r="149" spans="1:65" ht="38.25" x14ac:dyDescent="0.2">
      <c r="A149" s="218"/>
      <c r="B149" s="224"/>
      <c r="C149" s="212"/>
      <c r="D149" s="212"/>
      <c r="E149" s="212"/>
      <c r="F149" s="213"/>
      <c r="G149" s="217"/>
      <c r="H149" s="211"/>
      <c r="I149" s="210"/>
      <c r="J149" s="210"/>
      <c r="K149" s="216"/>
      <c r="L149" s="219"/>
      <c r="M149" s="212"/>
      <c r="N149" s="210"/>
      <c r="O149" s="215"/>
      <c r="P149" s="217"/>
      <c r="Q149" s="210"/>
      <c r="R149" s="210"/>
      <c r="S149" s="212"/>
      <c r="T149" s="212"/>
      <c r="U149" s="215"/>
      <c r="V149" s="215"/>
      <c r="W149" s="212"/>
      <c r="X149" s="6" t="s">
        <v>776</v>
      </c>
      <c r="Y149" s="1" t="s">
        <v>143</v>
      </c>
      <c r="Z149" s="42">
        <v>43453</v>
      </c>
      <c r="AA149" s="53">
        <v>12465</v>
      </c>
      <c r="AB149" s="9" t="s">
        <v>1023</v>
      </c>
      <c r="AC149" s="42">
        <v>43465</v>
      </c>
      <c r="AD149" s="42">
        <v>43646</v>
      </c>
      <c r="AE149" s="44"/>
      <c r="AF149" s="45"/>
      <c r="AG149" s="55">
        <v>24600</v>
      </c>
      <c r="AH149" s="55"/>
      <c r="AI149" s="47"/>
      <c r="AJ149" s="47"/>
      <c r="AK149" s="55"/>
      <c r="AL149" s="215"/>
      <c r="AM149" s="215"/>
      <c r="AN149" s="215"/>
      <c r="AO149" s="215"/>
      <c r="AP149" s="45"/>
      <c r="AQ149" s="45"/>
      <c r="AR149" s="45"/>
      <c r="AS149" s="45"/>
      <c r="AT149" s="45"/>
      <c r="AU149" s="45"/>
      <c r="AV149" s="1"/>
      <c r="AW149" s="6"/>
      <c r="AX149" s="32"/>
      <c r="AY149" s="50"/>
      <c r="AZ149" s="32"/>
      <c r="BA149" s="50"/>
      <c r="BB149" s="45"/>
      <c r="BC149" s="45"/>
      <c r="BD149" s="45"/>
      <c r="BE149" s="45"/>
      <c r="BF149" s="45"/>
      <c r="BG149" s="45"/>
      <c r="BH149" s="45"/>
      <c r="BI149" s="45"/>
      <c r="BJ149" s="45"/>
      <c r="BK149" s="45"/>
      <c r="BL149" s="45"/>
      <c r="BM149" s="45"/>
    </row>
    <row r="150" spans="1:65" ht="38.25" x14ac:dyDescent="0.2">
      <c r="A150" s="218"/>
      <c r="B150" s="224"/>
      <c r="C150" s="212"/>
      <c r="D150" s="212"/>
      <c r="E150" s="212"/>
      <c r="F150" s="213"/>
      <c r="G150" s="217"/>
      <c r="H150" s="211"/>
      <c r="I150" s="210"/>
      <c r="J150" s="210"/>
      <c r="K150" s="216"/>
      <c r="L150" s="219"/>
      <c r="M150" s="212"/>
      <c r="N150" s="210"/>
      <c r="O150" s="215"/>
      <c r="P150" s="217"/>
      <c r="Q150" s="210"/>
      <c r="R150" s="210"/>
      <c r="S150" s="212"/>
      <c r="T150" s="212"/>
      <c r="U150" s="215"/>
      <c r="V150" s="215"/>
      <c r="W150" s="212"/>
      <c r="X150" s="6" t="s">
        <v>776</v>
      </c>
      <c r="Y150" s="1" t="s">
        <v>144</v>
      </c>
      <c r="Z150" s="42">
        <v>43635</v>
      </c>
      <c r="AA150" s="53">
        <v>12583</v>
      </c>
      <c r="AB150" s="9" t="s">
        <v>1023</v>
      </c>
      <c r="AC150" s="42">
        <v>43646</v>
      </c>
      <c r="AD150" s="42">
        <v>43830</v>
      </c>
      <c r="AE150" s="44"/>
      <c r="AF150" s="45"/>
      <c r="AG150" s="55">
        <v>24600</v>
      </c>
      <c r="AH150" s="55"/>
      <c r="AI150" s="47"/>
      <c r="AJ150" s="47"/>
      <c r="AK150" s="55"/>
      <c r="AL150" s="215"/>
      <c r="AM150" s="215"/>
      <c r="AN150" s="215"/>
      <c r="AO150" s="215"/>
      <c r="AP150" s="45"/>
      <c r="AQ150" s="45"/>
      <c r="AR150" s="45"/>
      <c r="AS150" s="45"/>
      <c r="AT150" s="45"/>
      <c r="AU150" s="45"/>
      <c r="AV150" s="1"/>
      <c r="AW150" s="6"/>
      <c r="AX150" s="32"/>
      <c r="AY150" s="50"/>
      <c r="AZ150" s="32"/>
      <c r="BA150" s="50"/>
      <c r="BB150" s="45"/>
      <c r="BC150" s="45"/>
      <c r="BD150" s="45"/>
      <c r="BE150" s="45"/>
      <c r="BF150" s="45"/>
      <c r="BG150" s="45"/>
      <c r="BH150" s="45"/>
      <c r="BI150" s="45"/>
      <c r="BJ150" s="45"/>
      <c r="BK150" s="45"/>
      <c r="BL150" s="45"/>
      <c r="BM150" s="45"/>
    </row>
    <row r="151" spans="1:65" ht="38.25" x14ac:dyDescent="0.2">
      <c r="A151" s="218"/>
      <c r="B151" s="224"/>
      <c r="C151" s="212"/>
      <c r="D151" s="212"/>
      <c r="E151" s="212"/>
      <c r="F151" s="213"/>
      <c r="G151" s="217"/>
      <c r="H151" s="211"/>
      <c r="I151" s="210"/>
      <c r="J151" s="210"/>
      <c r="K151" s="216"/>
      <c r="L151" s="219"/>
      <c r="M151" s="212"/>
      <c r="N151" s="210"/>
      <c r="O151" s="215"/>
      <c r="P151" s="217"/>
      <c r="Q151" s="210"/>
      <c r="R151" s="210"/>
      <c r="S151" s="212"/>
      <c r="T151" s="212"/>
      <c r="U151" s="215"/>
      <c r="V151" s="215"/>
      <c r="W151" s="212"/>
      <c r="X151" s="6" t="s">
        <v>776</v>
      </c>
      <c r="Y151" s="1" t="s">
        <v>116</v>
      </c>
      <c r="Z151" s="42">
        <v>43812</v>
      </c>
      <c r="AA151" s="53">
        <v>12715</v>
      </c>
      <c r="AB151" s="9" t="s">
        <v>1841</v>
      </c>
      <c r="AC151" s="42">
        <v>43830</v>
      </c>
      <c r="AD151" s="42">
        <v>44043</v>
      </c>
      <c r="AE151" s="44"/>
      <c r="AF151" s="45"/>
      <c r="AG151" s="55">
        <v>28700</v>
      </c>
      <c r="AH151" s="55"/>
      <c r="AI151" s="47"/>
      <c r="AJ151" s="47"/>
      <c r="AK151" s="55"/>
      <c r="AL151" s="215"/>
      <c r="AM151" s="215"/>
      <c r="AN151" s="215"/>
      <c r="AO151" s="215"/>
      <c r="AP151" s="45"/>
      <c r="AQ151" s="45"/>
      <c r="AR151" s="45"/>
      <c r="AS151" s="45"/>
      <c r="AT151" s="45"/>
      <c r="AU151" s="45"/>
      <c r="AV151" s="1"/>
      <c r="AW151" s="6"/>
      <c r="AX151" s="32"/>
      <c r="AY151" s="50"/>
      <c r="AZ151" s="32"/>
      <c r="BA151" s="50"/>
      <c r="BB151" s="45"/>
      <c r="BC151" s="45"/>
      <c r="BD151" s="45"/>
      <c r="BE151" s="45"/>
      <c r="BF151" s="45"/>
      <c r="BG151" s="45"/>
      <c r="BH151" s="45"/>
      <c r="BI151" s="45"/>
      <c r="BJ151" s="45"/>
      <c r="BK151" s="45"/>
      <c r="BL151" s="45"/>
      <c r="BM151" s="45"/>
    </row>
    <row r="152" spans="1:65" ht="51" x14ac:dyDescent="0.2">
      <c r="A152" s="236">
        <v>19</v>
      </c>
      <c r="B152" s="224" t="s">
        <v>306</v>
      </c>
      <c r="C152" s="212" t="s">
        <v>268</v>
      </c>
      <c r="D152" s="212" t="s">
        <v>124</v>
      </c>
      <c r="E152" s="212" t="s">
        <v>123</v>
      </c>
      <c r="F152" s="213" t="s">
        <v>320</v>
      </c>
      <c r="G152" s="217" t="s">
        <v>311</v>
      </c>
      <c r="H152" s="211" t="s">
        <v>582</v>
      </c>
      <c r="I152" s="210">
        <v>42208</v>
      </c>
      <c r="J152" s="210">
        <v>42574</v>
      </c>
      <c r="K152" s="216" t="s">
        <v>323</v>
      </c>
      <c r="L152" s="219" t="s">
        <v>321</v>
      </c>
      <c r="M152" s="212" t="s">
        <v>322</v>
      </c>
      <c r="N152" s="210">
        <v>42234</v>
      </c>
      <c r="O152" s="215">
        <v>49200</v>
      </c>
      <c r="P152" s="217" t="s">
        <v>416</v>
      </c>
      <c r="Q152" s="210">
        <v>42234</v>
      </c>
      <c r="R152" s="210">
        <v>42600</v>
      </c>
      <c r="S152" s="212" t="s">
        <v>288</v>
      </c>
      <c r="T152" s="212"/>
      <c r="U152" s="215"/>
      <c r="V152" s="215"/>
      <c r="W152" s="212" t="s">
        <v>129</v>
      </c>
      <c r="X152" s="6" t="s">
        <v>776</v>
      </c>
      <c r="Y152" s="1" t="s">
        <v>130</v>
      </c>
      <c r="Z152" s="42">
        <v>42599</v>
      </c>
      <c r="AA152" s="53">
        <v>11876</v>
      </c>
      <c r="AB152" s="9" t="s">
        <v>494</v>
      </c>
      <c r="AC152" s="42">
        <v>42600</v>
      </c>
      <c r="AD152" s="45" t="s">
        <v>496</v>
      </c>
      <c r="AE152" s="44"/>
      <c r="AF152" s="45"/>
      <c r="AG152" s="55">
        <v>49200</v>
      </c>
      <c r="AH152" s="55"/>
      <c r="AI152" s="47"/>
      <c r="AJ152" s="47"/>
      <c r="AK152" s="55"/>
      <c r="AL152" s="215">
        <f>O152-AH152+AG152-AH153+AG153-AH154+AG154-AH155+AG155-AH156+AG156-AH157+AG157</f>
        <v>243540.04</v>
      </c>
      <c r="AM152" s="215">
        <f>16400+4100+4100+4100+0+4100+4100+4100+8200+4100+4100+8200+4100+4100+4100+4100+4100+4100+8200+4100+4100+4100+4100+4100+4100+4100+4100+4100+4100+4100+4100+4100+4100+8200</f>
        <v>164000</v>
      </c>
      <c r="AN152" s="215">
        <v>49200</v>
      </c>
      <c r="AO152" s="215">
        <f>AM152+AN152</f>
        <v>213200</v>
      </c>
      <c r="AP152" s="45"/>
      <c r="AQ152" s="45"/>
      <c r="AR152" s="45"/>
      <c r="AS152" s="45"/>
      <c r="AT152" s="45"/>
      <c r="AU152" s="45"/>
      <c r="AV152" s="1"/>
      <c r="AW152" s="6"/>
      <c r="AX152" s="32"/>
      <c r="AY152" s="50"/>
      <c r="AZ152" s="32"/>
      <c r="BA152" s="50"/>
      <c r="BB152" s="45"/>
      <c r="BC152" s="45"/>
      <c r="BD152" s="45"/>
      <c r="BE152" s="45"/>
      <c r="BF152" s="45"/>
      <c r="BG152" s="45"/>
      <c r="BH152" s="45"/>
      <c r="BI152" s="45"/>
      <c r="BJ152" s="45"/>
      <c r="BK152" s="45"/>
      <c r="BL152" s="45"/>
      <c r="BM152" s="45"/>
    </row>
    <row r="153" spans="1:65" ht="38.25" x14ac:dyDescent="0.2">
      <c r="A153" s="236"/>
      <c r="B153" s="224"/>
      <c r="C153" s="212"/>
      <c r="D153" s="212"/>
      <c r="E153" s="212"/>
      <c r="F153" s="213"/>
      <c r="G153" s="217"/>
      <c r="H153" s="211"/>
      <c r="I153" s="210"/>
      <c r="J153" s="210"/>
      <c r="K153" s="216"/>
      <c r="L153" s="219"/>
      <c r="M153" s="212"/>
      <c r="N153" s="210"/>
      <c r="O153" s="215"/>
      <c r="P153" s="217"/>
      <c r="Q153" s="210"/>
      <c r="R153" s="210"/>
      <c r="S153" s="212"/>
      <c r="T153" s="212"/>
      <c r="U153" s="215"/>
      <c r="V153" s="215"/>
      <c r="W153" s="212"/>
      <c r="X153" s="6" t="s">
        <v>776</v>
      </c>
      <c r="Y153" s="1" t="s">
        <v>132</v>
      </c>
      <c r="Z153" s="42">
        <v>42958</v>
      </c>
      <c r="AA153" s="53">
        <v>12118</v>
      </c>
      <c r="AB153" s="9" t="s">
        <v>690</v>
      </c>
      <c r="AC153" s="45" t="s">
        <v>495</v>
      </c>
      <c r="AD153" s="45" t="s">
        <v>692</v>
      </c>
      <c r="AE153" s="44"/>
      <c r="AF153" s="45"/>
      <c r="AG153" s="55">
        <v>49200</v>
      </c>
      <c r="AH153" s="55"/>
      <c r="AI153" s="47"/>
      <c r="AJ153" s="47"/>
      <c r="AK153" s="55"/>
      <c r="AL153" s="215"/>
      <c r="AM153" s="215"/>
      <c r="AN153" s="215"/>
      <c r="AO153" s="215"/>
      <c r="AP153" s="47"/>
      <c r="AQ153" s="45"/>
      <c r="AR153" s="45"/>
      <c r="AS153" s="45"/>
      <c r="AT153" s="45"/>
      <c r="AU153" s="45"/>
      <c r="AV153" s="1"/>
      <c r="AW153" s="6"/>
      <c r="AX153" s="32"/>
      <c r="AY153" s="50"/>
      <c r="AZ153" s="32"/>
      <c r="BA153" s="50"/>
      <c r="BB153" s="45"/>
      <c r="BC153" s="45"/>
      <c r="BD153" s="45"/>
      <c r="BE153" s="45"/>
      <c r="BF153" s="45"/>
      <c r="BG153" s="45"/>
      <c r="BH153" s="45"/>
      <c r="BI153" s="45"/>
      <c r="BJ153" s="45"/>
      <c r="BK153" s="45"/>
      <c r="BL153" s="45"/>
      <c r="BM153" s="45"/>
    </row>
    <row r="154" spans="1:65" ht="63.75" x14ac:dyDescent="0.2">
      <c r="A154" s="236"/>
      <c r="B154" s="224"/>
      <c r="C154" s="212"/>
      <c r="D154" s="212"/>
      <c r="E154" s="212"/>
      <c r="F154" s="213"/>
      <c r="G154" s="217"/>
      <c r="H154" s="211"/>
      <c r="I154" s="210"/>
      <c r="J154" s="210"/>
      <c r="K154" s="216"/>
      <c r="L154" s="219"/>
      <c r="M154" s="212"/>
      <c r="N154" s="210"/>
      <c r="O154" s="215"/>
      <c r="P154" s="217"/>
      <c r="Q154" s="210"/>
      <c r="R154" s="210"/>
      <c r="S154" s="212"/>
      <c r="T154" s="212"/>
      <c r="U154" s="215"/>
      <c r="V154" s="215"/>
      <c r="W154" s="212"/>
      <c r="X154" s="6" t="s">
        <v>776</v>
      </c>
      <c r="Y154" s="1" t="s">
        <v>142</v>
      </c>
      <c r="Z154" s="42">
        <v>43329</v>
      </c>
      <c r="AA154" s="53">
        <v>12374</v>
      </c>
      <c r="AB154" s="9" t="s">
        <v>943</v>
      </c>
      <c r="AC154" s="42">
        <v>43329</v>
      </c>
      <c r="AD154" s="42">
        <v>43465</v>
      </c>
      <c r="AE154" s="44"/>
      <c r="AF154" s="45"/>
      <c r="AG154" s="55">
        <v>18040.04</v>
      </c>
      <c r="AH154" s="55"/>
      <c r="AI154" s="47"/>
      <c r="AJ154" s="47"/>
      <c r="AK154" s="55"/>
      <c r="AL154" s="215"/>
      <c r="AM154" s="215"/>
      <c r="AN154" s="215"/>
      <c r="AO154" s="215"/>
      <c r="AP154" s="45"/>
      <c r="AQ154" s="45"/>
      <c r="AR154" s="45"/>
      <c r="AS154" s="45"/>
      <c r="AT154" s="45"/>
      <c r="AU154" s="45"/>
      <c r="AV154" s="1"/>
      <c r="AW154" s="6"/>
      <c r="AX154" s="32"/>
      <c r="AY154" s="50"/>
      <c r="AZ154" s="32"/>
      <c r="BA154" s="50"/>
      <c r="BB154" s="45"/>
      <c r="BC154" s="45"/>
      <c r="BD154" s="45"/>
      <c r="BE154" s="45"/>
      <c r="BF154" s="45"/>
      <c r="BG154" s="45"/>
      <c r="BH154" s="45"/>
      <c r="BI154" s="45"/>
      <c r="BJ154" s="45"/>
      <c r="BK154" s="45"/>
      <c r="BL154" s="45"/>
      <c r="BM154" s="45"/>
    </row>
    <row r="155" spans="1:65" ht="38.25" x14ac:dyDescent="0.2">
      <c r="A155" s="236"/>
      <c r="B155" s="224"/>
      <c r="C155" s="212"/>
      <c r="D155" s="212"/>
      <c r="E155" s="212"/>
      <c r="F155" s="213"/>
      <c r="G155" s="217"/>
      <c r="H155" s="211"/>
      <c r="I155" s="210"/>
      <c r="J155" s="210"/>
      <c r="K155" s="216"/>
      <c r="L155" s="219"/>
      <c r="M155" s="212"/>
      <c r="N155" s="210"/>
      <c r="O155" s="215"/>
      <c r="P155" s="217"/>
      <c r="Q155" s="210"/>
      <c r="R155" s="210"/>
      <c r="S155" s="212"/>
      <c r="T155" s="212"/>
      <c r="U155" s="215"/>
      <c r="V155" s="215"/>
      <c r="W155" s="212"/>
      <c r="X155" s="6" t="s">
        <v>776</v>
      </c>
      <c r="Y155" s="1" t="s">
        <v>143</v>
      </c>
      <c r="Z155" s="42">
        <v>43453</v>
      </c>
      <c r="AA155" s="53">
        <v>12467</v>
      </c>
      <c r="AB155" s="9" t="s">
        <v>1005</v>
      </c>
      <c r="AC155" s="42">
        <v>43465</v>
      </c>
      <c r="AD155" s="42">
        <v>43646</v>
      </c>
      <c r="AE155" s="44"/>
      <c r="AF155" s="45"/>
      <c r="AG155" s="55">
        <v>24600</v>
      </c>
      <c r="AH155" s="55"/>
      <c r="AI155" s="47"/>
      <c r="AJ155" s="47"/>
      <c r="AK155" s="55"/>
      <c r="AL155" s="215"/>
      <c r="AM155" s="215"/>
      <c r="AN155" s="215"/>
      <c r="AO155" s="215"/>
      <c r="AP155" s="45"/>
      <c r="AQ155" s="45"/>
      <c r="AR155" s="45"/>
      <c r="AS155" s="45"/>
      <c r="AT155" s="45"/>
      <c r="AU155" s="45"/>
      <c r="AV155" s="1"/>
      <c r="AW155" s="6"/>
      <c r="AX155" s="32"/>
      <c r="AY155" s="50"/>
      <c r="AZ155" s="32"/>
      <c r="BA155" s="50"/>
      <c r="BB155" s="45"/>
      <c r="BC155" s="45"/>
      <c r="BD155" s="45"/>
      <c r="BE155" s="45"/>
      <c r="BF155" s="45"/>
      <c r="BG155" s="45"/>
      <c r="BH155" s="45"/>
      <c r="BI155" s="45"/>
      <c r="BJ155" s="45"/>
      <c r="BK155" s="45"/>
      <c r="BL155" s="45"/>
      <c r="BM155" s="45"/>
    </row>
    <row r="156" spans="1:65" ht="38.25" x14ac:dyDescent="0.2">
      <c r="A156" s="236"/>
      <c r="B156" s="224"/>
      <c r="C156" s="212"/>
      <c r="D156" s="212"/>
      <c r="E156" s="212"/>
      <c r="F156" s="213"/>
      <c r="G156" s="217"/>
      <c r="H156" s="211"/>
      <c r="I156" s="210"/>
      <c r="J156" s="210"/>
      <c r="K156" s="216"/>
      <c r="L156" s="219"/>
      <c r="M156" s="212"/>
      <c r="N156" s="210"/>
      <c r="O156" s="215"/>
      <c r="P156" s="217"/>
      <c r="Q156" s="210"/>
      <c r="R156" s="210"/>
      <c r="S156" s="212"/>
      <c r="T156" s="212"/>
      <c r="U156" s="215"/>
      <c r="V156" s="215"/>
      <c r="W156" s="212"/>
      <c r="X156" s="6" t="s">
        <v>776</v>
      </c>
      <c r="Y156" s="1" t="s">
        <v>144</v>
      </c>
      <c r="Z156" s="42">
        <v>43635</v>
      </c>
      <c r="AA156" s="53">
        <v>12580</v>
      </c>
      <c r="AB156" s="9" t="s">
        <v>1005</v>
      </c>
      <c r="AC156" s="42">
        <v>43646</v>
      </c>
      <c r="AD156" s="42">
        <v>43830</v>
      </c>
      <c r="AE156" s="44"/>
      <c r="AF156" s="45"/>
      <c r="AG156" s="55">
        <v>24600</v>
      </c>
      <c r="AH156" s="55"/>
      <c r="AI156" s="47"/>
      <c r="AJ156" s="47"/>
      <c r="AK156" s="55"/>
      <c r="AL156" s="215"/>
      <c r="AM156" s="215"/>
      <c r="AN156" s="215"/>
      <c r="AO156" s="215"/>
      <c r="AP156" s="45"/>
      <c r="AQ156" s="45"/>
      <c r="AR156" s="45"/>
      <c r="AS156" s="45"/>
      <c r="AT156" s="45"/>
      <c r="AU156" s="45"/>
      <c r="AV156" s="1"/>
      <c r="AW156" s="6"/>
      <c r="AX156" s="32"/>
      <c r="AY156" s="50"/>
      <c r="AZ156" s="32"/>
      <c r="BA156" s="50"/>
      <c r="BB156" s="45"/>
      <c r="BC156" s="45"/>
      <c r="BD156" s="45"/>
      <c r="BE156" s="45"/>
      <c r="BF156" s="45"/>
      <c r="BG156" s="45"/>
      <c r="BH156" s="45"/>
      <c r="BI156" s="45"/>
      <c r="BJ156" s="45"/>
      <c r="BK156" s="45"/>
      <c r="BL156" s="45"/>
      <c r="BM156" s="45"/>
    </row>
    <row r="157" spans="1:65" ht="38.25" x14ac:dyDescent="0.2">
      <c r="A157" s="236"/>
      <c r="B157" s="224"/>
      <c r="C157" s="212"/>
      <c r="D157" s="212"/>
      <c r="E157" s="212"/>
      <c r="F157" s="213"/>
      <c r="G157" s="217"/>
      <c r="H157" s="211"/>
      <c r="I157" s="210"/>
      <c r="J157" s="210"/>
      <c r="K157" s="216"/>
      <c r="L157" s="219"/>
      <c r="M157" s="212"/>
      <c r="N157" s="210"/>
      <c r="O157" s="215"/>
      <c r="P157" s="217"/>
      <c r="Q157" s="210"/>
      <c r="R157" s="210"/>
      <c r="S157" s="212"/>
      <c r="T157" s="212"/>
      <c r="U157" s="215"/>
      <c r="V157" s="215"/>
      <c r="W157" s="212"/>
      <c r="X157" s="6" t="s">
        <v>776</v>
      </c>
      <c r="Y157" s="1" t="s">
        <v>116</v>
      </c>
      <c r="Z157" s="42">
        <v>43812</v>
      </c>
      <c r="AA157" s="53">
        <v>12580</v>
      </c>
      <c r="AB157" s="9" t="s">
        <v>1843</v>
      </c>
      <c r="AC157" s="42">
        <v>43830</v>
      </c>
      <c r="AD157" s="42">
        <v>44043</v>
      </c>
      <c r="AE157" s="44"/>
      <c r="AF157" s="45"/>
      <c r="AG157" s="55">
        <v>28700</v>
      </c>
      <c r="AH157" s="55"/>
      <c r="AI157" s="47"/>
      <c r="AJ157" s="47"/>
      <c r="AK157" s="55"/>
      <c r="AL157" s="215"/>
      <c r="AM157" s="215"/>
      <c r="AN157" s="215"/>
      <c r="AO157" s="215"/>
      <c r="AP157" s="45"/>
      <c r="AQ157" s="45"/>
      <c r="AR157" s="45"/>
      <c r="AS157" s="45"/>
      <c r="AT157" s="45"/>
      <c r="AU157" s="45"/>
      <c r="AV157" s="1"/>
      <c r="AW157" s="6"/>
      <c r="AX157" s="32"/>
      <c r="AY157" s="50"/>
      <c r="AZ157" s="32"/>
      <c r="BA157" s="50"/>
      <c r="BB157" s="45"/>
      <c r="BC157" s="45"/>
      <c r="BD157" s="45"/>
      <c r="BE157" s="45"/>
      <c r="BF157" s="45"/>
      <c r="BG157" s="45"/>
      <c r="BH157" s="45"/>
      <c r="BI157" s="45"/>
      <c r="BJ157" s="45"/>
      <c r="BK157" s="45"/>
      <c r="BL157" s="45"/>
      <c r="BM157" s="45"/>
    </row>
    <row r="158" spans="1:65" ht="102" x14ac:dyDescent="0.2">
      <c r="A158" s="236">
        <v>20</v>
      </c>
      <c r="B158" s="224" t="s">
        <v>334</v>
      </c>
      <c r="C158" s="212" t="s">
        <v>254</v>
      </c>
      <c r="D158" s="212" t="s">
        <v>145</v>
      </c>
      <c r="E158" s="212" t="s">
        <v>123</v>
      </c>
      <c r="F158" s="213" t="s">
        <v>335</v>
      </c>
      <c r="G158" s="217" t="s">
        <v>339</v>
      </c>
      <c r="H158" s="211" t="s">
        <v>292</v>
      </c>
      <c r="I158" s="210">
        <v>42191</v>
      </c>
      <c r="J158" s="210">
        <v>42557</v>
      </c>
      <c r="K158" s="216" t="s">
        <v>327</v>
      </c>
      <c r="L158" s="219" t="s">
        <v>336</v>
      </c>
      <c r="M158" s="212" t="s">
        <v>337</v>
      </c>
      <c r="N158" s="210">
        <v>42277</v>
      </c>
      <c r="O158" s="215">
        <v>57424.32</v>
      </c>
      <c r="P158" s="217" t="s">
        <v>417</v>
      </c>
      <c r="Q158" s="210">
        <v>42278</v>
      </c>
      <c r="R158" s="210">
        <v>42644</v>
      </c>
      <c r="S158" s="212" t="s">
        <v>128</v>
      </c>
      <c r="T158" s="210"/>
      <c r="U158" s="215"/>
      <c r="V158" s="215"/>
      <c r="W158" s="212" t="s">
        <v>129</v>
      </c>
      <c r="X158" s="54" t="s">
        <v>285</v>
      </c>
      <c r="Y158" s="1" t="s">
        <v>130</v>
      </c>
      <c r="Z158" s="42">
        <v>42430</v>
      </c>
      <c r="AA158" s="53">
        <v>11760</v>
      </c>
      <c r="AB158" s="9" t="s">
        <v>396</v>
      </c>
      <c r="AC158" s="45"/>
      <c r="AD158" s="45"/>
      <c r="AE158" s="44"/>
      <c r="AF158" s="45"/>
      <c r="AG158" s="55">
        <f>4785.36*5+4690.22*7</f>
        <v>56758.34</v>
      </c>
      <c r="AH158" s="55">
        <f>4785.36*12</f>
        <v>57424.319999999992</v>
      </c>
      <c r="AI158" s="47"/>
      <c r="AJ158" s="47"/>
      <c r="AK158" s="55"/>
      <c r="AL158" s="215">
        <f>O158-AH158+AG158-AH159+AG159-AH160+AG160-AH161+AG161-AH162+AG162-AH163+AG163-AH164+AG164</f>
        <v>268641.08</v>
      </c>
      <c r="AM158" s="215">
        <f>13239.68+4785.36+0+4785.36+9380.44+4690.22+4690.22+4690.22+4690.22+4690.22+4690.22+9380.44+4690.22+4690.22+4690.22+4690.22+10185+9517.58+5494.78+6611.18+5494.78+5494.78+10989.56+5494.78+5494.78+5494.78+5494.78+5494.78+5494.78+5494.78+10989.56</f>
        <v>191714.16</v>
      </c>
      <c r="AN158" s="215">
        <v>65937.36</v>
      </c>
      <c r="AO158" s="215">
        <f>AM158+AN158</f>
        <v>257651.52000000002</v>
      </c>
      <c r="AP158" s="49" t="s">
        <v>292</v>
      </c>
      <c r="AQ158" s="50">
        <v>42191</v>
      </c>
      <c r="AR158" s="50">
        <v>42557</v>
      </c>
      <c r="AS158" s="53" t="s">
        <v>439</v>
      </c>
      <c r="AT158" s="6" t="s">
        <v>338</v>
      </c>
      <c r="AU158" s="53" t="s">
        <v>439</v>
      </c>
      <c r="AV158" s="45"/>
      <c r="AW158" s="45"/>
      <c r="AX158" s="45"/>
      <c r="AY158" s="45"/>
      <c r="AZ158" s="45"/>
      <c r="BA158" s="45"/>
      <c r="BB158" s="6"/>
      <c r="BC158" s="6"/>
      <c r="BD158" s="42"/>
      <c r="BE158" s="2"/>
      <c r="BF158" s="45"/>
      <c r="BG158" s="45"/>
      <c r="BH158" s="45"/>
      <c r="BI158" s="45"/>
      <c r="BJ158" s="45"/>
      <c r="BK158" s="45"/>
      <c r="BL158" s="45"/>
      <c r="BM158" s="45"/>
    </row>
    <row r="159" spans="1:65" ht="51" x14ac:dyDescent="0.2">
      <c r="A159" s="236"/>
      <c r="B159" s="224"/>
      <c r="C159" s="212"/>
      <c r="D159" s="212"/>
      <c r="E159" s="212"/>
      <c r="F159" s="213"/>
      <c r="G159" s="217"/>
      <c r="H159" s="211"/>
      <c r="I159" s="210"/>
      <c r="J159" s="210"/>
      <c r="K159" s="216"/>
      <c r="L159" s="219"/>
      <c r="M159" s="212"/>
      <c r="N159" s="210"/>
      <c r="O159" s="215"/>
      <c r="P159" s="217"/>
      <c r="Q159" s="210"/>
      <c r="R159" s="210"/>
      <c r="S159" s="212"/>
      <c r="T159" s="210"/>
      <c r="U159" s="215"/>
      <c r="V159" s="215"/>
      <c r="W159" s="212"/>
      <c r="X159" s="6" t="s">
        <v>776</v>
      </c>
      <c r="Y159" s="1" t="s">
        <v>132</v>
      </c>
      <c r="Z159" s="42">
        <v>42643</v>
      </c>
      <c r="AA159" s="53">
        <v>11909</v>
      </c>
      <c r="AB159" s="9" t="s">
        <v>502</v>
      </c>
      <c r="AC159" s="42">
        <v>42644</v>
      </c>
      <c r="AD159" s="42">
        <v>43009</v>
      </c>
      <c r="AE159" s="44"/>
      <c r="AF159" s="45"/>
      <c r="AG159" s="55">
        <v>56282.64</v>
      </c>
      <c r="AH159" s="55"/>
      <c r="AI159" s="47"/>
      <c r="AJ159" s="47"/>
      <c r="AK159" s="55"/>
      <c r="AL159" s="215"/>
      <c r="AM159" s="215"/>
      <c r="AN159" s="215"/>
      <c r="AO159" s="215"/>
      <c r="AP159" s="51"/>
      <c r="AQ159" s="49"/>
      <c r="AR159" s="49"/>
      <c r="AS159" s="53"/>
      <c r="AT159" s="6"/>
      <c r="AU159" s="53"/>
      <c r="AV159" s="45"/>
      <c r="AW159" s="45"/>
      <c r="AX159" s="45"/>
      <c r="AY159" s="45"/>
      <c r="AZ159" s="45"/>
      <c r="BA159" s="45"/>
      <c r="BB159" s="6"/>
      <c r="BC159" s="6"/>
      <c r="BD159" s="42"/>
      <c r="BE159" s="2"/>
      <c r="BF159" s="45"/>
      <c r="BG159" s="45"/>
      <c r="BH159" s="45"/>
      <c r="BI159" s="45"/>
      <c r="BJ159" s="45"/>
      <c r="BK159" s="45"/>
      <c r="BL159" s="45"/>
      <c r="BM159" s="45"/>
    </row>
    <row r="160" spans="1:65" ht="127.5" x14ac:dyDescent="0.2">
      <c r="A160" s="236"/>
      <c r="B160" s="224"/>
      <c r="C160" s="212"/>
      <c r="D160" s="212"/>
      <c r="E160" s="212"/>
      <c r="F160" s="213"/>
      <c r="G160" s="217"/>
      <c r="H160" s="211"/>
      <c r="I160" s="210"/>
      <c r="J160" s="210"/>
      <c r="K160" s="216"/>
      <c r="L160" s="219"/>
      <c r="M160" s="212"/>
      <c r="N160" s="210"/>
      <c r="O160" s="215"/>
      <c r="P160" s="217"/>
      <c r="Q160" s="210"/>
      <c r="R160" s="210"/>
      <c r="S160" s="212"/>
      <c r="T160" s="210"/>
      <c r="U160" s="215"/>
      <c r="V160" s="215"/>
      <c r="W160" s="212"/>
      <c r="X160" s="54" t="s">
        <v>285</v>
      </c>
      <c r="Y160" s="1" t="s">
        <v>142</v>
      </c>
      <c r="Z160" s="42">
        <v>42891</v>
      </c>
      <c r="AA160" s="53">
        <v>12075</v>
      </c>
      <c r="AB160" s="9" t="s">
        <v>854</v>
      </c>
      <c r="AC160" s="42"/>
      <c r="AD160" s="42"/>
      <c r="AE160" s="44"/>
      <c r="AF160" s="45"/>
      <c r="AG160" s="55">
        <v>7241.04</v>
      </c>
      <c r="AH160" s="55"/>
      <c r="AI160" s="47"/>
      <c r="AJ160" s="47"/>
      <c r="AK160" s="55"/>
      <c r="AL160" s="215"/>
      <c r="AM160" s="215"/>
      <c r="AN160" s="215"/>
      <c r="AO160" s="215"/>
      <c r="AP160" s="49"/>
      <c r="AQ160" s="49"/>
      <c r="AR160" s="49"/>
      <c r="AS160" s="53"/>
      <c r="AT160" s="6"/>
      <c r="AU160" s="53"/>
      <c r="AV160" s="45"/>
      <c r="AW160" s="45"/>
      <c r="AX160" s="45"/>
      <c r="AY160" s="45"/>
      <c r="AZ160" s="45"/>
      <c r="BA160" s="45"/>
      <c r="BB160" s="6"/>
      <c r="BC160" s="6"/>
      <c r="BD160" s="42"/>
      <c r="BE160" s="2"/>
      <c r="BF160" s="45"/>
      <c r="BG160" s="45"/>
      <c r="BH160" s="45"/>
      <c r="BI160" s="45"/>
      <c r="BJ160" s="45"/>
      <c r="BK160" s="45"/>
      <c r="BL160" s="45"/>
      <c r="BM160" s="45"/>
    </row>
    <row r="161" spans="1:65" ht="51" x14ac:dyDescent="0.2">
      <c r="A161" s="236"/>
      <c r="B161" s="224"/>
      <c r="C161" s="212"/>
      <c r="D161" s="212"/>
      <c r="E161" s="212"/>
      <c r="F161" s="213"/>
      <c r="G161" s="217"/>
      <c r="H161" s="211"/>
      <c r="I161" s="210"/>
      <c r="J161" s="210"/>
      <c r="K161" s="216"/>
      <c r="L161" s="219"/>
      <c r="M161" s="212"/>
      <c r="N161" s="210"/>
      <c r="O161" s="215"/>
      <c r="P161" s="217"/>
      <c r="Q161" s="210"/>
      <c r="R161" s="210"/>
      <c r="S161" s="212"/>
      <c r="T161" s="210"/>
      <c r="U161" s="215"/>
      <c r="V161" s="215"/>
      <c r="W161" s="212"/>
      <c r="X161" s="6" t="s">
        <v>776</v>
      </c>
      <c r="Y161" s="1" t="s">
        <v>143</v>
      </c>
      <c r="Z161" s="42">
        <v>43007</v>
      </c>
      <c r="AA161" s="53">
        <v>12155</v>
      </c>
      <c r="AB161" s="9" t="s">
        <v>700</v>
      </c>
      <c r="AC161" s="42">
        <v>43009</v>
      </c>
      <c r="AD161" s="42">
        <v>43374</v>
      </c>
      <c r="AE161" s="44"/>
      <c r="AF161" s="45"/>
      <c r="AG161" s="55">
        <v>65937.36</v>
      </c>
      <c r="AH161" s="55"/>
      <c r="AI161" s="47"/>
      <c r="AJ161" s="47"/>
      <c r="AK161" s="55"/>
      <c r="AL161" s="215"/>
      <c r="AM161" s="215"/>
      <c r="AN161" s="215"/>
      <c r="AO161" s="215"/>
      <c r="AP161" s="49"/>
      <c r="AQ161" s="49"/>
      <c r="AR161" s="49"/>
      <c r="AS161" s="53"/>
      <c r="AT161" s="6"/>
      <c r="AU161" s="53"/>
      <c r="AV161" s="45"/>
      <c r="AW161" s="45"/>
      <c r="AX161" s="45"/>
      <c r="AY161" s="45"/>
      <c r="AZ161" s="45"/>
      <c r="BA161" s="45"/>
      <c r="BB161" s="6"/>
      <c r="BC161" s="6"/>
      <c r="BD161" s="42"/>
      <c r="BE161" s="2"/>
      <c r="BF161" s="45"/>
      <c r="BG161" s="45"/>
      <c r="BH161" s="45"/>
      <c r="BI161" s="45"/>
      <c r="BJ161" s="45"/>
      <c r="BK161" s="45"/>
      <c r="BL161" s="45"/>
      <c r="BM161" s="45"/>
    </row>
    <row r="162" spans="1:65" ht="51" x14ac:dyDescent="0.2">
      <c r="A162" s="236"/>
      <c r="B162" s="224"/>
      <c r="C162" s="212"/>
      <c r="D162" s="212"/>
      <c r="E162" s="212"/>
      <c r="F162" s="213"/>
      <c r="G162" s="217"/>
      <c r="H162" s="211"/>
      <c r="I162" s="210"/>
      <c r="J162" s="210"/>
      <c r="K162" s="216"/>
      <c r="L162" s="219"/>
      <c r="M162" s="212"/>
      <c r="N162" s="210"/>
      <c r="O162" s="215"/>
      <c r="P162" s="217"/>
      <c r="Q162" s="210"/>
      <c r="R162" s="210"/>
      <c r="S162" s="212"/>
      <c r="T162" s="210"/>
      <c r="U162" s="215"/>
      <c r="V162" s="215"/>
      <c r="W162" s="212"/>
      <c r="X162" s="6" t="s">
        <v>776</v>
      </c>
      <c r="Y162" s="1" t="s">
        <v>144</v>
      </c>
      <c r="Z162" s="42">
        <v>43374</v>
      </c>
      <c r="AA162" s="53">
        <v>12404</v>
      </c>
      <c r="AB162" s="9" t="s">
        <v>963</v>
      </c>
      <c r="AC162" s="42">
        <v>43374</v>
      </c>
      <c r="AD162" s="42">
        <v>43465</v>
      </c>
      <c r="AE162" s="44"/>
      <c r="AF162" s="45"/>
      <c r="AG162" s="55">
        <v>16484.34</v>
      </c>
      <c r="AH162" s="55"/>
      <c r="AI162" s="47"/>
      <c r="AJ162" s="47"/>
      <c r="AK162" s="55"/>
      <c r="AL162" s="215"/>
      <c r="AM162" s="215"/>
      <c r="AN162" s="215"/>
      <c r="AO162" s="215"/>
      <c r="AP162" s="49"/>
      <c r="AQ162" s="49"/>
      <c r="AR162" s="49"/>
      <c r="AS162" s="53"/>
      <c r="AT162" s="6"/>
      <c r="AU162" s="53"/>
      <c r="AV162" s="45"/>
      <c r="AW162" s="45"/>
      <c r="AX162" s="45"/>
      <c r="AY162" s="45"/>
      <c r="AZ162" s="45"/>
      <c r="BA162" s="45"/>
      <c r="BB162" s="6"/>
      <c r="BC162" s="6"/>
      <c r="BD162" s="42"/>
      <c r="BE162" s="2"/>
      <c r="BF162" s="45"/>
      <c r="BG162" s="45"/>
      <c r="BH162" s="45"/>
      <c r="BI162" s="45"/>
      <c r="BJ162" s="45"/>
      <c r="BK162" s="45"/>
      <c r="BL162" s="45"/>
      <c r="BM162" s="45"/>
    </row>
    <row r="163" spans="1:65" ht="51" x14ac:dyDescent="0.2">
      <c r="A163" s="236"/>
      <c r="B163" s="224"/>
      <c r="C163" s="212"/>
      <c r="D163" s="212"/>
      <c r="E163" s="212"/>
      <c r="F163" s="213"/>
      <c r="G163" s="217"/>
      <c r="H163" s="211"/>
      <c r="I163" s="210"/>
      <c r="J163" s="210"/>
      <c r="K163" s="216"/>
      <c r="L163" s="219"/>
      <c r="M163" s="212"/>
      <c r="N163" s="210"/>
      <c r="O163" s="215"/>
      <c r="P163" s="217"/>
      <c r="Q163" s="210"/>
      <c r="R163" s="210"/>
      <c r="S163" s="212"/>
      <c r="T163" s="210"/>
      <c r="U163" s="215"/>
      <c r="V163" s="215"/>
      <c r="W163" s="212"/>
      <c r="X163" s="6" t="s">
        <v>776</v>
      </c>
      <c r="Y163" s="1" t="s">
        <v>116</v>
      </c>
      <c r="Z163" s="42">
        <v>43447</v>
      </c>
      <c r="AA163" s="53">
        <v>12457</v>
      </c>
      <c r="AB163" s="9" t="s">
        <v>996</v>
      </c>
      <c r="AC163" s="42">
        <v>43465</v>
      </c>
      <c r="AD163" s="42">
        <v>43646</v>
      </c>
      <c r="AE163" s="44"/>
      <c r="AF163" s="45"/>
      <c r="AG163" s="55">
        <v>32968.68</v>
      </c>
      <c r="AH163" s="55"/>
      <c r="AI163" s="47"/>
      <c r="AJ163" s="47"/>
      <c r="AK163" s="55"/>
      <c r="AL163" s="215"/>
      <c r="AM163" s="215"/>
      <c r="AN163" s="215"/>
      <c r="AO163" s="215"/>
      <c r="AP163" s="49"/>
      <c r="AQ163" s="49"/>
      <c r="AR163" s="49"/>
      <c r="AS163" s="53"/>
      <c r="AT163" s="6"/>
      <c r="AU163" s="53"/>
      <c r="AV163" s="45"/>
      <c r="AW163" s="45"/>
      <c r="AX163" s="45"/>
      <c r="AY163" s="45"/>
      <c r="AZ163" s="45"/>
      <c r="BA163" s="45"/>
      <c r="BB163" s="6"/>
      <c r="BC163" s="6"/>
      <c r="BD163" s="42"/>
      <c r="BE163" s="2"/>
      <c r="BF163" s="45"/>
      <c r="BG163" s="45"/>
      <c r="BH163" s="45"/>
      <c r="BI163" s="45"/>
      <c r="BJ163" s="45"/>
      <c r="BK163" s="45"/>
      <c r="BL163" s="45"/>
      <c r="BM163" s="45"/>
    </row>
    <row r="164" spans="1:65" ht="51" x14ac:dyDescent="0.2">
      <c r="A164" s="236"/>
      <c r="B164" s="224"/>
      <c r="C164" s="212"/>
      <c r="D164" s="212"/>
      <c r="E164" s="212"/>
      <c r="F164" s="213"/>
      <c r="G164" s="217"/>
      <c r="H164" s="211"/>
      <c r="I164" s="210"/>
      <c r="J164" s="210"/>
      <c r="K164" s="216"/>
      <c r="L164" s="219"/>
      <c r="M164" s="212"/>
      <c r="N164" s="210"/>
      <c r="O164" s="215"/>
      <c r="P164" s="217"/>
      <c r="Q164" s="210"/>
      <c r="R164" s="210"/>
      <c r="S164" s="212"/>
      <c r="T164" s="210"/>
      <c r="U164" s="215"/>
      <c r="V164" s="215"/>
      <c r="W164" s="212"/>
      <c r="X164" s="6" t="s">
        <v>776</v>
      </c>
      <c r="Y164" s="1" t="s">
        <v>119</v>
      </c>
      <c r="Z164" s="42">
        <v>43623</v>
      </c>
      <c r="AA164" s="53">
        <v>12580</v>
      </c>
      <c r="AB164" s="9" t="s">
        <v>996</v>
      </c>
      <c r="AC164" s="42">
        <v>43646</v>
      </c>
      <c r="AD164" s="42">
        <v>43830</v>
      </c>
      <c r="AE164" s="44"/>
      <c r="AF164" s="45"/>
      <c r="AG164" s="55">
        <v>32968.68</v>
      </c>
      <c r="AH164" s="55"/>
      <c r="AI164" s="47"/>
      <c r="AJ164" s="47"/>
      <c r="AK164" s="55"/>
      <c r="AL164" s="215"/>
      <c r="AM164" s="215"/>
      <c r="AN164" s="215"/>
      <c r="AO164" s="215"/>
      <c r="AP164" s="49"/>
      <c r="AQ164" s="49"/>
      <c r="AR164" s="49"/>
      <c r="AS164" s="53"/>
      <c r="AT164" s="6"/>
      <c r="AU164" s="53"/>
      <c r="AV164" s="45"/>
      <c r="AW164" s="45"/>
      <c r="AX164" s="45"/>
      <c r="AY164" s="45"/>
      <c r="AZ164" s="45"/>
      <c r="BA164" s="45"/>
      <c r="BB164" s="6"/>
      <c r="BC164" s="6"/>
      <c r="BD164" s="42"/>
      <c r="BE164" s="2"/>
      <c r="BF164" s="45"/>
      <c r="BG164" s="45"/>
      <c r="BH164" s="45"/>
      <c r="BI164" s="45"/>
      <c r="BJ164" s="45"/>
      <c r="BK164" s="45"/>
      <c r="BL164" s="45"/>
      <c r="BM164" s="45"/>
    </row>
    <row r="165" spans="1:65" ht="38.25" x14ac:dyDescent="0.2">
      <c r="A165" s="236">
        <v>21</v>
      </c>
      <c r="B165" s="224" t="s">
        <v>341</v>
      </c>
      <c r="C165" s="212" t="s">
        <v>254</v>
      </c>
      <c r="D165" s="212" t="s">
        <v>189</v>
      </c>
      <c r="E165" s="212" t="s">
        <v>216</v>
      </c>
      <c r="F165" s="213" t="s">
        <v>342</v>
      </c>
      <c r="G165" s="217" t="s">
        <v>343</v>
      </c>
      <c r="H165" s="211"/>
      <c r="I165" s="211"/>
      <c r="J165" s="211"/>
      <c r="K165" s="216" t="s">
        <v>340</v>
      </c>
      <c r="L165" s="219" t="s">
        <v>240</v>
      </c>
      <c r="M165" s="212" t="s">
        <v>297</v>
      </c>
      <c r="N165" s="210">
        <v>42284</v>
      </c>
      <c r="O165" s="215">
        <v>1400000</v>
      </c>
      <c r="P165" s="217" t="s">
        <v>418</v>
      </c>
      <c r="Q165" s="210">
        <v>42284</v>
      </c>
      <c r="R165" s="210">
        <v>42650</v>
      </c>
      <c r="S165" s="212" t="s">
        <v>127</v>
      </c>
      <c r="T165" s="212"/>
      <c r="U165" s="215"/>
      <c r="V165" s="215"/>
      <c r="W165" s="212" t="s">
        <v>129</v>
      </c>
      <c r="X165" s="6" t="s">
        <v>776</v>
      </c>
      <c r="Y165" s="1" t="s">
        <v>130</v>
      </c>
      <c r="Z165" s="42">
        <v>42650</v>
      </c>
      <c r="AA165" s="53">
        <v>11919</v>
      </c>
      <c r="AB165" s="9" t="s">
        <v>503</v>
      </c>
      <c r="AC165" s="42">
        <v>42650</v>
      </c>
      <c r="AD165" s="42">
        <v>43015</v>
      </c>
      <c r="AE165" s="44"/>
      <c r="AF165" s="45"/>
      <c r="AG165" s="55">
        <v>1400000</v>
      </c>
      <c r="AH165" s="55"/>
      <c r="AI165" s="47"/>
      <c r="AJ165" s="47"/>
      <c r="AK165" s="55"/>
      <c r="AL165" s="215">
        <f>O165-AH165+AG165-AH166+AG166-AH167+AG167-AH168+AG168</f>
        <v>7000000</v>
      </c>
      <c r="AM165" s="215">
        <f>117675.04+0+103483.28+124957.8+0+121582.3+110720.23+138753.65+150073.4+100000+230864.73+0+169441.47+84107.04+72720.09+99939.25+85260.1+110959.01+74092.81+73875.25+113124.75+148497.47+203769+157456.58+133797.21+85306.85+139716.19+238224.55+175400.48</f>
        <v>3363798.5300000003</v>
      </c>
      <c r="AN165" s="215">
        <v>1820336.26</v>
      </c>
      <c r="AO165" s="215">
        <f>AM165+AN165</f>
        <v>5184134.79</v>
      </c>
      <c r="AP165" s="45"/>
      <c r="AQ165" s="45"/>
      <c r="AR165" s="45"/>
      <c r="AS165" s="45"/>
      <c r="AT165" s="45"/>
      <c r="AU165" s="45"/>
      <c r="AV165" s="45"/>
      <c r="AW165" s="45"/>
      <c r="AX165" s="45"/>
      <c r="AY165" s="45"/>
      <c r="AZ165" s="45"/>
      <c r="BA165" s="45"/>
      <c r="BB165" s="6"/>
      <c r="BC165" s="6"/>
      <c r="BD165" s="45"/>
      <c r="BE165" s="45"/>
      <c r="BF165" s="45"/>
      <c r="BG165" s="45"/>
      <c r="BH165" s="45"/>
      <c r="BI165" s="45"/>
      <c r="BJ165" s="45"/>
      <c r="BK165" s="45"/>
      <c r="BL165" s="45"/>
      <c r="BM165" s="45"/>
    </row>
    <row r="166" spans="1:65" ht="38.25" x14ac:dyDescent="0.2">
      <c r="A166" s="236"/>
      <c r="B166" s="224"/>
      <c r="C166" s="212"/>
      <c r="D166" s="212"/>
      <c r="E166" s="212"/>
      <c r="F166" s="213"/>
      <c r="G166" s="217"/>
      <c r="H166" s="211"/>
      <c r="I166" s="211"/>
      <c r="J166" s="211"/>
      <c r="K166" s="216"/>
      <c r="L166" s="219"/>
      <c r="M166" s="212"/>
      <c r="N166" s="210"/>
      <c r="O166" s="215"/>
      <c r="P166" s="217"/>
      <c r="Q166" s="210"/>
      <c r="R166" s="210"/>
      <c r="S166" s="212"/>
      <c r="T166" s="212"/>
      <c r="U166" s="215"/>
      <c r="V166" s="215"/>
      <c r="W166" s="212"/>
      <c r="X166" s="6" t="s">
        <v>776</v>
      </c>
      <c r="Y166" s="1" t="s">
        <v>132</v>
      </c>
      <c r="Z166" s="42">
        <v>43010</v>
      </c>
      <c r="AA166" s="53">
        <v>12160</v>
      </c>
      <c r="AB166" s="9" t="s">
        <v>503</v>
      </c>
      <c r="AC166" s="42">
        <v>43015</v>
      </c>
      <c r="AD166" s="42">
        <v>43380</v>
      </c>
      <c r="AE166" s="44"/>
      <c r="AF166" s="45"/>
      <c r="AG166" s="55">
        <v>1400000</v>
      </c>
      <c r="AH166" s="55"/>
      <c r="AI166" s="47"/>
      <c r="AJ166" s="47"/>
      <c r="AK166" s="55"/>
      <c r="AL166" s="215"/>
      <c r="AM166" s="215"/>
      <c r="AN166" s="215"/>
      <c r="AO166" s="215"/>
      <c r="AP166" s="47"/>
      <c r="AQ166" s="47"/>
      <c r="AR166" s="45"/>
      <c r="AS166" s="45"/>
      <c r="AT166" s="45"/>
      <c r="AU166" s="45"/>
      <c r="AV166" s="45"/>
      <c r="AW166" s="45"/>
      <c r="AX166" s="45"/>
      <c r="AY166" s="45"/>
      <c r="AZ166" s="45"/>
      <c r="BA166" s="45"/>
      <c r="BB166" s="6"/>
      <c r="BC166" s="6"/>
      <c r="BD166" s="45"/>
      <c r="BE166" s="45"/>
      <c r="BF166" s="45"/>
      <c r="BG166" s="45"/>
      <c r="BH166" s="45"/>
      <c r="BI166" s="45"/>
      <c r="BJ166" s="45"/>
      <c r="BK166" s="45"/>
      <c r="BL166" s="45"/>
      <c r="BM166" s="45"/>
    </row>
    <row r="167" spans="1:65" ht="38.25" x14ac:dyDescent="0.2">
      <c r="A167" s="236"/>
      <c r="B167" s="224"/>
      <c r="C167" s="212"/>
      <c r="D167" s="212"/>
      <c r="E167" s="212"/>
      <c r="F167" s="213"/>
      <c r="G167" s="217"/>
      <c r="H167" s="211"/>
      <c r="I167" s="211"/>
      <c r="J167" s="211"/>
      <c r="K167" s="216"/>
      <c r="L167" s="219"/>
      <c r="M167" s="212"/>
      <c r="N167" s="210"/>
      <c r="O167" s="215"/>
      <c r="P167" s="217"/>
      <c r="Q167" s="210"/>
      <c r="R167" s="210"/>
      <c r="S167" s="212"/>
      <c r="T167" s="212"/>
      <c r="U167" s="215"/>
      <c r="V167" s="215"/>
      <c r="W167" s="212"/>
      <c r="X167" s="6" t="s">
        <v>776</v>
      </c>
      <c r="Y167" s="1" t="s">
        <v>142</v>
      </c>
      <c r="Z167" s="42">
        <v>43374</v>
      </c>
      <c r="AA167" s="53">
        <v>12416</v>
      </c>
      <c r="AB167" s="9" t="s">
        <v>503</v>
      </c>
      <c r="AC167" s="42">
        <v>43380</v>
      </c>
      <c r="AD167" s="42">
        <v>43745</v>
      </c>
      <c r="AE167" s="44"/>
      <c r="AF167" s="45"/>
      <c r="AG167" s="55">
        <v>1400000</v>
      </c>
      <c r="AH167" s="55"/>
      <c r="AI167" s="47"/>
      <c r="AJ167" s="47"/>
      <c r="AK167" s="55"/>
      <c r="AL167" s="215"/>
      <c r="AM167" s="215"/>
      <c r="AN167" s="215"/>
      <c r="AO167" s="215"/>
      <c r="AP167" s="47"/>
      <c r="AQ167" s="47"/>
      <c r="AR167" s="45"/>
      <c r="AS167" s="45"/>
      <c r="AT167" s="45"/>
      <c r="AU167" s="45"/>
      <c r="AV167" s="45"/>
      <c r="AW167" s="45"/>
      <c r="AX167" s="45"/>
      <c r="AY167" s="45"/>
      <c r="AZ167" s="45"/>
      <c r="BA167" s="45"/>
      <c r="BB167" s="6"/>
      <c r="BC167" s="6"/>
      <c r="BD167" s="45"/>
      <c r="BE167" s="45"/>
      <c r="BF167" s="45"/>
      <c r="BG167" s="45"/>
      <c r="BH167" s="45"/>
      <c r="BI167" s="45"/>
      <c r="BJ167" s="45"/>
      <c r="BK167" s="45"/>
      <c r="BL167" s="45"/>
      <c r="BM167" s="45"/>
    </row>
    <row r="168" spans="1:65" ht="38.25" x14ac:dyDescent="0.2">
      <c r="A168" s="236"/>
      <c r="B168" s="224"/>
      <c r="C168" s="212"/>
      <c r="D168" s="212"/>
      <c r="E168" s="212"/>
      <c r="F168" s="213"/>
      <c r="G168" s="217"/>
      <c r="H168" s="211"/>
      <c r="I168" s="211"/>
      <c r="J168" s="211"/>
      <c r="K168" s="216"/>
      <c r="L168" s="219"/>
      <c r="M168" s="212"/>
      <c r="N168" s="210"/>
      <c r="O168" s="215"/>
      <c r="P168" s="217"/>
      <c r="Q168" s="210"/>
      <c r="R168" s="210"/>
      <c r="S168" s="212"/>
      <c r="T168" s="212"/>
      <c r="U168" s="215"/>
      <c r="V168" s="215"/>
      <c r="W168" s="212"/>
      <c r="X168" s="6" t="s">
        <v>776</v>
      </c>
      <c r="Y168" s="1" t="s">
        <v>143</v>
      </c>
      <c r="Z168" s="42">
        <v>43735</v>
      </c>
      <c r="AA168" s="53">
        <v>12658</v>
      </c>
      <c r="AB168" s="9" t="s">
        <v>503</v>
      </c>
      <c r="AC168" s="42">
        <v>43745</v>
      </c>
      <c r="AD168" s="42">
        <v>44111</v>
      </c>
      <c r="AE168" s="44"/>
      <c r="AF168" s="45"/>
      <c r="AG168" s="55">
        <v>1400000</v>
      </c>
      <c r="AH168" s="55"/>
      <c r="AI168" s="47"/>
      <c r="AJ168" s="47"/>
      <c r="AK168" s="55"/>
      <c r="AL168" s="215"/>
      <c r="AM168" s="215"/>
      <c r="AN168" s="215"/>
      <c r="AO168" s="215"/>
      <c r="AP168" s="47"/>
      <c r="AQ168" s="47"/>
      <c r="AR168" s="45"/>
      <c r="AS168" s="45"/>
      <c r="AT168" s="45"/>
      <c r="AU168" s="45"/>
      <c r="AV168" s="45"/>
      <c r="AW168" s="45"/>
      <c r="AX168" s="45"/>
      <c r="AY168" s="45"/>
      <c r="AZ168" s="45"/>
      <c r="BA168" s="45"/>
      <c r="BB168" s="6"/>
      <c r="BC168" s="6"/>
      <c r="BD168" s="45"/>
      <c r="BE168" s="45"/>
      <c r="BF168" s="45"/>
      <c r="BG168" s="45"/>
      <c r="BH168" s="45"/>
      <c r="BI168" s="45"/>
      <c r="BJ168" s="45"/>
      <c r="BK168" s="45"/>
      <c r="BL168" s="45"/>
      <c r="BM168" s="45"/>
    </row>
    <row r="169" spans="1:65" ht="51" x14ac:dyDescent="0.2">
      <c r="A169" s="236">
        <v>22</v>
      </c>
      <c r="B169" s="224" t="s">
        <v>334</v>
      </c>
      <c r="C169" s="212" t="s">
        <v>254</v>
      </c>
      <c r="D169" s="212" t="s">
        <v>345</v>
      </c>
      <c r="E169" s="212" t="s">
        <v>123</v>
      </c>
      <c r="F169" s="213" t="s">
        <v>346</v>
      </c>
      <c r="G169" s="217" t="s">
        <v>339</v>
      </c>
      <c r="H169" s="211" t="s">
        <v>292</v>
      </c>
      <c r="I169" s="210">
        <v>42191</v>
      </c>
      <c r="J169" s="210">
        <v>42557</v>
      </c>
      <c r="K169" s="216" t="s">
        <v>344</v>
      </c>
      <c r="L169" s="219" t="s">
        <v>336</v>
      </c>
      <c r="M169" s="212" t="s">
        <v>337</v>
      </c>
      <c r="N169" s="210">
        <v>42290</v>
      </c>
      <c r="O169" s="215">
        <v>56282.64</v>
      </c>
      <c r="P169" s="217" t="s">
        <v>419</v>
      </c>
      <c r="Q169" s="210">
        <v>42290</v>
      </c>
      <c r="R169" s="210">
        <v>42656</v>
      </c>
      <c r="S169" s="212" t="s">
        <v>128</v>
      </c>
      <c r="T169" s="212"/>
      <c r="U169" s="215"/>
      <c r="V169" s="215"/>
      <c r="W169" s="212" t="s">
        <v>129</v>
      </c>
      <c r="X169" s="6" t="s">
        <v>776</v>
      </c>
      <c r="Y169" s="1" t="s">
        <v>130</v>
      </c>
      <c r="Z169" s="42">
        <v>42643</v>
      </c>
      <c r="AA169" s="53">
        <v>11909</v>
      </c>
      <c r="AB169" s="9" t="s">
        <v>502</v>
      </c>
      <c r="AC169" s="42">
        <v>42656</v>
      </c>
      <c r="AD169" s="42">
        <v>43021</v>
      </c>
      <c r="AE169" s="44"/>
      <c r="AF169" s="45"/>
      <c r="AG169" s="55">
        <v>56282.64</v>
      </c>
      <c r="AH169" s="55"/>
      <c r="AI169" s="47"/>
      <c r="AJ169" s="47"/>
      <c r="AK169" s="55"/>
      <c r="AL169" s="215">
        <f>O169-AH169+AG169-AH170+AG170-AH171+AG171-AH172+AG172-AH173+AG173-AH174+AG174</f>
        <v>266132.96000000002</v>
      </c>
      <c r="AM169" s="215">
        <f>9380.44+4690.22+4690.22+4690.22+4690.22+4690.22+4690.22+9380.44+4690.22+4690.22+4690.22+4690.22+10185+5494.78+5494.78+5494.78+10989.56+5494.78+5494.78+10989.56+5494.78+5494.78+5494.78+5494.78+5494.78+5494.78+5494.78+10989.56</f>
        <v>174754.12</v>
      </c>
      <c r="AN169" s="215">
        <v>65937.36</v>
      </c>
      <c r="AO169" s="215">
        <f>AM169+AN169</f>
        <v>240691.47999999998</v>
      </c>
      <c r="AP169" s="49" t="s">
        <v>292</v>
      </c>
      <c r="AQ169" s="50">
        <v>42191</v>
      </c>
      <c r="AR169" s="50">
        <v>42557</v>
      </c>
      <c r="AS169" s="53" t="s">
        <v>439</v>
      </c>
      <c r="AT169" s="6" t="s">
        <v>347</v>
      </c>
      <c r="AU169" s="53" t="s">
        <v>439</v>
      </c>
      <c r="AV169" s="45"/>
      <c r="AW169" s="45"/>
      <c r="AX169" s="45"/>
      <c r="AY169" s="45"/>
      <c r="AZ169" s="45"/>
      <c r="BA169" s="45"/>
      <c r="BB169" s="6"/>
      <c r="BC169" s="6"/>
      <c r="BD169" s="45"/>
      <c r="BE169" s="45"/>
      <c r="BF169" s="45"/>
      <c r="BG169" s="45"/>
      <c r="BH169" s="45"/>
      <c r="BI169" s="45"/>
      <c r="BJ169" s="45"/>
      <c r="BK169" s="45"/>
      <c r="BL169" s="45"/>
      <c r="BM169" s="45"/>
    </row>
    <row r="170" spans="1:65" ht="127.5" x14ac:dyDescent="0.2">
      <c r="A170" s="236"/>
      <c r="B170" s="224"/>
      <c r="C170" s="212"/>
      <c r="D170" s="212"/>
      <c r="E170" s="212"/>
      <c r="F170" s="213"/>
      <c r="G170" s="217"/>
      <c r="H170" s="211"/>
      <c r="I170" s="210"/>
      <c r="J170" s="210"/>
      <c r="K170" s="216"/>
      <c r="L170" s="219"/>
      <c r="M170" s="212"/>
      <c r="N170" s="210"/>
      <c r="O170" s="215"/>
      <c r="P170" s="217"/>
      <c r="Q170" s="210"/>
      <c r="R170" s="210"/>
      <c r="S170" s="212"/>
      <c r="T170" s="212"/>
      <c r="U170" s="215"/>
      <c r="V170" s="215"/>
      <c r="W170" s="212"/>
      <c r="X170" s="54" t="s">
        <v>285</v>
      </c>
      <c r="Y170" s="1" t="s">
        <v>132</v>
      </c>
      <c r="Z170" s="42">
        <v>42891</v>
      </c>
      <c r="AA170" s="53">
        <v>12075</v>
      </c>
      <c r="AB170" s="9" t="s">
        <v>854</v>
      </c>
      <c r="AC170" s="42"/>
      <c r="AD170" s="42"/>
      <c r="AE170" s="44"/>
      <c r="AF170" s="45"/>
      <c r="AG170" s="55">
        <v>7589.68</v>
      </c>
      <c r="AH170" s="55"/>
      <c r="AI170" s="47"/>
      <c r="AJ170" s="47"/>
      <c r="AK170" s="55"/>
      <c r="AL170" s="215"/>
      <c r="AM170" s="215"/>
      <c r="AN170" s="215"/>
      <c r="AO170" s="215"/>
      <c r="AP170" s="51"/>
      <c r="AQ170" s="51"/>
      <c r="AR170" s="50"/>
      <c r="AS170" s="53"/>
      <c r="AT170" s="6"/>
      <c r="AU170" s="53"/>
      <c r="AV170" s="45"/>
      <c r="AW170" s="45"/>
      <c r="AX170" s="45"/>
      <c r="AY170" s="45"/>
      <c r="AZ170" s="45"/>
      <c r="BA170" s="45"/>
      <c r="BB170" s="6"/>
      <c r="BC170" s="6"/>
      <c r="BD170" s="45"/>
      <c r="BE170" s="45"/>
      <c r="BF170" s="45"/>
      <c r="BG170" s="45"/>
      <c r="BH170" s="45"/>
      <c r="BI170" s="45"/>
      <c r="BJ170" s="45"/>
      <c r="BK170" s="45"/>
      <c r="BL170" s="45"/>
      <c r="BM170" s="45"/>
    </row>
    <row r="171" spans="1:65" ht="63.75" x14ac:dyDescent="0.2">
      <c r="A171" s="236"/>
      <c r="B171" s="224"/>
      <c r="C171" s="212"/>
      <c r="D171" s="212"/>
      <c r="E171" s="212"/>
      <c r="F171" s="213"/>
      <c r="G171" s="217"/>
      <c r="H171" s="211"/>
      <c r="I171" s="210"/>
      <c r="J171" s="210"/>
      <c r="K171" s="216"/>
      <c r="L171" s="219"/>
      <c r="M171" s="212"/>
      <c r="N171" s="210"/>
      <c r="O171" s="215"/>
      <c r="P171" s="217"/>
      <c r="Q171" s="210"/>
      <c r="R171" s="210"/>
      <c r="S171" s="212"/>
      <c r="T171" s="212"/>
      <c r="U171" s="215"/>
      <c r="V171" s="215"/>
      <c r="W171" s="212"/>
      <c r="X171" s="6" t="s">
        <v>776</v>
      </c>
      <c r="Y171" s="1" t="s">
        <v>142</v>
      </c>
      <c r="Z171" s="42">
        <v>43007</v>
      </c>
      <c r="AA171" s="53">
        <v>12155</v>
      </c>
      <c r="AB171" s="9" t="s">
        <v>701</v>
      </c>
      <c r="AC171" s="42">
        <v>43021</v>
      </c>
      <c r="AD171" s="42">
        <v>43386</v>
      </c>
      <c r="AE171" s="44"/>
      <c r="AF171" s="45"/>
      <c r="AG171" s="55">
        <v>65937.36</v>
      </c>
      <c r="AH171" s="55"/>
      <c r="AI171" s="47"/>
      <c r="AJ171" s="47"/>
      <c r="AK171" s="55"/>
      <c r="AL171" s="215"/>
      <c r="AM171" s="215"/>
      <c r="AN171" s="215"/>
      <c r="AO171" s="215"/>
      <c r="AP171" s="49"/>
      <c r="AQ171" s="50"/>
      <c r="AR171" s="50"/>
      <c r="AS171" s="53"/>
      <c r="AT171" s="6"/>
      <c r="AU171" s="53"/>
      <c r="AV171" s="45"/>
      <c r="AW171" s="45"/>
      <c r="AX171" s="45"/>
      <c r="AY171" s="45"/>
      <c r="AZ171" s="45"/>
      <c r="BA171" s="45"/>
      <c r="BB171" s="6"/>
      <c r="BC171" s="6"/>
      <c r="BD171" s="45"/>
      <c r="BE171" s="45"/>
      <c r="BF171" s="45"/>
      <c r="BG171" s="45"/>
      <c r="BH171" s="45"/>
      <c r="BI171" s="45"/>
      <c r="BJ171" s="45"/>
      <c r="BK171" s="45"/>
      <c r="BL171" s="45"/>
      <c r="BM171" s="45"/>
    </row>
    <row r="172" spans="1:65" ht="51" x14ac:dyDescent="0.2">
      <c r="A172" s="236"/>
      <c r="B172" s="224"/>
      <c r="C172" s="212"/>
      <c r="D172" s="212"/>
      <c r="E172" s="212"/>
      <c r="F172" s="213"/>
      <c r="G172" s="217"/>
      <c r="H172" s="211"/>
      <c r="I172" s="210"/>
      <c r="J172" s="210"/>
      <c r="K172" s="216"/>
      <c r="L172" s="219"/>
      <c r="M172" s="212"/>
      <c r="N172" s="210"/>
      <c r="O172" s="215"/>
      <c r="P172" s="217"/>
      <c r="Q172" s="210"/>
      <c r="R172" s="210"/>
      <c r="S172" s="212"/>
      <c r="T172" s="212"/>
      <c r="U172" s="215"/>
      <c r="V172" s="215"/>
      <c r="W172" s="212"/>
      <c r="X172" s="6" t="s">
        <v>776</v>
      </c>
      <c r="Y172" s="1" t="s">
        <v>143</v>
      </c>
      <c r="Z172" s="42">
        <v>43374</v>
      </c>
      <c r="AA172" s="53">
        <v>12404</v>
      </c>
      <c r="AB172" s="9" t="s">
        <v>962</v>
      </c>
      <c r="AC172" s="42">
        <v>43386</v>
      </c>
      <c r="AD172" s="42">
        <v>43465</v>
      </c>
      <c r="AE172" s="44"/>
      <c r="AF172" s="45"/>
      <c r="AG172" s="55">
        <v>14103.28</v>
      </c>
      <c r="AH172" s="55"/>
      <c r="AI172" s="47"/>
      <c r="AJ172" s="47"/>
      <c r="AK172" s="55"/>
      <c r="AL172" s="215"/>
      <c r="AM172" s="215"/>
      <c r="AN172" s="215"/>
      <c r="AO172" s="215"/>
      <c r="AP172" s="49"/>
      <c r="AQ172" s="50"/>
      <c r="AR172" s="50"/>
      <c r="AS172" s="53"/>
      <c r="AT172" s="6"/>
      <c r="AU172" s="53"/>
      <c r="AV172" s="45"/>
      <c r="AW172" s="45"/>
      <c r="AX172" s="45"/>
      <c r="AY172" s="45"/>
      <c r="AZ172" s="45"/>
      <c r="BA172" s="45"/>
      <c r="BB172" s="6"/>
      <c r="BC172" s="6"/>
      <c r="BD172" s="45"/>
      <c r="BE172" s="45"/>
      <c r="BF172" s="45"/>
      <c r="BG172" s="45"/>
      <c r="BH172" s="45"/>
      <c r="BI172" s="45"/>
      <c r="BJ172" s="45"/>
      <c r="BK172" s="45"/>
      <c r="BL172" s="45"/>
      <c r="BM172" s="45"/>
    </row>
    <row r="173" spans="1:65" ht="51" x14ac:dyDescent="0.2">
      <c r="A173" s="236"/>
      <c r="B173" s="224"/>
      <c r="C173" s="212"/>
      <c r="D173" s="212"/>
      <c r="E173" s="212"/>
      <c r="F173" s="213"/>
      <c r="G173" s="217"/>
      <c r="H173" s="211"/>
      <c r="I173" s="210"/>
      <c r="J173" s="210"/>
      <c r="K173" s="216"/>
      <c r="L173" s="219"/>
      <c r="M173" s="212"/>
      <c r="N173" s="210"/>
      <c r="O173" s="215"/>
      <c r="P173" s="217"/>
      <c r="Q173" s="210"/>
      <c r="R173" s="210"/>
      <c r="S173" s="212"/>
      <c r="T173" s="212"/>
      <c r="U173" s="215"/>
      <c r="V173" s="215"/>
      <c r="W173" s="212"/>
      <c r="X173" s="6" t="s">
        <v>776</v>
      </c>
      <c r="Y173" s="1" t="s">
        <v>144</v>
      </c>
      <c r="Z173" s="42">
        <v>43447</v>
      </c>
      <c r="AA173" s="53">
        <v>12457</v>
      </c>
      <c r="AB173" s="9" t="s">
        <v>995</v>
      </c>
      <c r="AC173" s="42">
        <v>43465</v>
      </c>
      <c r="AD173" s="42">
        <v>43646</v>
      </c>
      <c r="AE173" s="44"/>
      <c r="AF173" s="45"/>
      <c r="AG173" s="55">
        <v>32968.68</v>
      </c>
      <c r="AH173" s="55"/>
      <c r="AI173" s="47"/>
      <c r="AJ173" s="47"/>
      <c r="AK173" s="55"/>
      <c r="AL173" s="215"/>
      <c r="AM173" s="215"/>
      <c r="AN173" s="215"/>
      <c r="AO173" s="215"/>
      <c r="AP173" s="49"/>
      <c r="AQ173" s="50"/>
      <c r="AR173" s="50"/>
      <c r="AS173" s="53"/>
      <c r="AT173" s="6"/>
      <c r="AU173" s="53"/>
      <c r="AV173" s="45"/>
      <c r="AW173" s="45"/>
      <c r="AX173" s="45"/>
      <c r="AY173" s="45"/>
      <c r="AZ173" s="45"/>
      <c r="BA173" s="45"/>
      <c r="BB173" s="6"/>
      <c r="BC173" s="6"/>
      <c r="BD173" s="45"/>
      <c r="BE173" s="45"/>
      <c r="BF173" s="45"/>
      <c r="BG173" s="45"/>
      <c r="BH173" s="45"/>
      <c r="BI173" s="45"/>
      <c r="BJ173" s="45"/>
      <c r="BK173" s="45"/>
      <c r="BL173" s="45"/>
      <c r="BM173" s="45"/>
    </row>
    <row r="174" spans="1:65" ht="51" x14ac:dyDescent="0.2">
      <c r="A174" s="236"/>
      <c r="B174" s="224"/>
      <c r="C174" s="212"/>
      <c r="D174" s="212"/>
      <c r="E174" s="212"/>
      <c r="F174" s="213"/>
      <c r="G174" s="217"/>
      <c r="H174" s="211"/>
      <c r="I174" s="210"/>
      <c r="J174" s="210"/>
      <c r="K174" s="216"/>
      <c r="L174" s="219"/>
      <c r="M174" s="212"/>
      <c r="N174" s="210"/>
      <c r="O174" s="215"/>
      <c r="P174" s="217"/>
      <c r="Q174" s="210"/>
      <c r="R174" s="210"/>
      <c r="S174" s="212"/>
      <c r="T174" s="212"/>
      <c r="U174" s="215"/>
      <c r="V174" s="215"/>
      <c r="W174" s="212"/>
      <c r="X174" s="6" t="s">
        <v>776</v>
      </c>
      <c r="Y174" s="1" t="s">
        <v>116</v>
      </c>
      <c r="Z174" s="42">
        <v>43623</v>
      </c>
      <c r="AA174" s="53">
        <v>12580</v>
      </c>
      <c r="AB174" s="9" t="s">
        <v>995</v>
      </c>
      <c r="AC174" s="42">
        <v>43646</v>
      </c>
      <c r="AD174" s="42">
        <v>43830</v>
      </c>
      <c r="AE174" s="44"/>
      <c r="AF174" s="45"/>
      <c r="AG174" s="55">
        <v>32968.68</v>
      </c>
      <c r="AH174" s="55"/>
      <c r="AI174" s="47"/>
      <c r="AJ174" s="47"/>
      <c r="AK174" s="55"/>
      <c r="AL174" s="215"/>
      <c r="AM174" s="215"/>
      <c r="AN174" s="215"/>
      <c r="AO174" s="215"/>
      <c r="AP174" s="49"/>
      <c r="AQ174" s="50"/>
      <c r="AR174" s="50"/>
      <c r="AS174" s="53"/>
      <c r="AT174" s="6"/>
      <c r="AU174" s="53"/>
      <c r="AV174" s="45"/>
      <c r="AW174" s="45"/>
      <c r="AX174" s="45"/>
      <c r="AY174" s="45"/>
      <c r="AZ174" s="45"/>
      <c r="BA174" s="45"/>
      <c r="BB174" s="6"/>
      <c r="BC174" s="6"/>
      <c r="BD174" s="45"/>
      <c r="BE174" s="45"/>
      <c r="BF174" s="45"/>
      <c r="BG174" s="45"/>
      <c r="BH174" s="45"/>
      <c r="BI174" s="45"/>
      <c r="BJ174" s="45"/>
      <c r="BK174" s="45"/>
      <c r="BL174" s="45"/>
      <c r="BM174" s="45"/>
    </row>
    <row r="175" spans="1:65" ht="38.25" x14ac:dyDescent="0.2">
      <c r="A175" s="218">
        <v>23</v>
      </c>
      <c r="B175" s="224" t="s">
        <v>386</v>
      </c>
      <c r="C175" s="212" t="s">
        <v>368</v>
      </c>
      <c r="D175" s="212" t="s">
        <v>124</v>
      </c>
      <c r="E175" s="212" t="s">
        <v>123</v>
      </c>
      <c r="F175" s="213" t="s">
        <v>389</v>
      </c>
      <c r="G175" s="212" t="s">
        <v>395</v>
      </c>
      <c r="H175" s="211" t="s">
        <v>366</v>
      </c>
      <c r="I175" s="210">
        <v>42423</v>
      </c>
      <c r="J175" s="210">
        <v>42789</v>
      </c>
      <c r="K175" s="216" t="s">
        <v>381</v>
      </c>
      <c r="L175" s="219" t="s">
        <v>387</v>
      </c>
      <c r="M175" s="212" t="s">
        <v>388</v>
      </c>
      <c r="N175" s="210">
        <v>42429</v>
      </c>
      <c r="O175" s="215">
        <v>462000</v>
      </c>
      <c r="P175" s="217" t="s">
        <v>400</v>
      </c>
      <c r="Q175" s="210">
        <v>42429</v>
      </c>
      <c r="R175" s="210">
        <v>42735</v>
      </c>
      <c r="S175" s="212" t="s">
        <v>348</v>
      </c>
      <c r="T175" s="212"/>
      <c r="U175" s="215"/>
      <c r="V175" s="215"/>
      <c r="W175" s="212" t="s">
        <v>129</v>
      </c>
      <c r="X175" s="6" t="s">
        <v>776</v>
      </c>
      <c r="Y175" s="1" t="s">
        <v>130</v>
      </c>
      <c r="Z175" s="42">
        <v>42720</v>
      </c>
      <c r="AA175" s="53">
        <v>11964</v>
      </c>
      <c r="AB175" s="9" t="s">
        <v>512</v>
      </c>
      <c r="AC175" s="50">
        <v>42735</v>
      </c>
      <c r="AD175" s="50">
        <v>43100</v>
      </c>
      <c r="AE175" s="45"/>
      <c r="AF175" s="45"/>
      <c r="AG175" s="55">
        <v>462000</v>
      </c>
      <c r="AH175" s="55"/>
      <c r="AI175" s="45"/>
      <c r="AJ175" s="45"/>
      <c r="AK175" s="55"/>
      <c r="AL175" s="215">
        <f>O175-AH175+AG175-AH176+AG176-AH177+AG177-AH178+AG178-AH179+AG179-AH180+AG180</f>
        <v>2079000</v>
      </c>
      <c r="AM175" s="215">
        <f>0+0+0+48330.5+26331+11207.5+34719.35+21454.5+14304+6725+11921.5+0+24812+33836.51+23332.5+43238.5+33339.25+29736.55+19723.35+23381+19097.5+23274.55+7089.5+60215.55+37212.5+39737+27278.16+37761.11+28078.16+28918.55+33410.5+18322+52046</f>
        <v>818834.09</v>
      </c>
      <c r="AN175" s="215">
        <v>280872.53999999998</v>
      </c>
      <c r="AO175" s="215">
        <f>AM175+AN175</f>
        <v>1099706.6299999999</v>
      </c>
      <c r="AP175" s="45"/>
      <c r="AQ175" s="45"/>
      <c r="AR175" s="45"/>
      <c r="AS175" s="45"/>
      <c r="AT175" s="45"/>
      <c r="AU175" s="45"/>
      <c r="AV175" s="45"/>
      <c r="AW175" s="45"/>
      <c r="AX175" s="45"/>
      <c r="AY175" s="45"/>
      <c r="AZ175" s="45"/>
      <c r="BA175" s="45"/>
      <c r="BB175" s="6"/>
      <c r="BC175" s="6"/>
      <c r="BD175" s="45"/>
      <c r="BE175" s="45"/>
      <c r="BF175" s="45"/>
      <c r="BG175" s="45"/>
      <c r="BH175" s="45"/>
      <c r="BI175" s="45"/>
      <c r="BJ175" s="45"/>
      <c r="BK175" s="45"/>
      <c r="BL175" s="45"/>
      <c r="BM175" s="45"/>
    </row>
    <row r="176" spans="1:65" ht="38.25" x14ac:dyDescent="0.2">
      <c r="A176" s="218"/>
      <c r="B176" s="224"/>
      <c r="C176" s="212"/>
      <c r="D176" s="212"/>
      <c r="E176" s="212"/>
      <c r="F176" s="213"/>
      <c r="G176" s="212"/>
      <c r="H176" s="211"/>
      <c r="I176" s="210"/>
      <c r="J176" s="210"/>
      <c r="K176" s="216"/>
      <c r="L176" s="219"/>
      <c r="M176" s="212"/>
      <c r="N176" s="210"/>
      <c r="O176" s="215"/>
      <c r="P176" s="217"/>
      <c r="Q176" s="210"/>
      <c r="R176" s="210"/>
      <c r="S176" s="212"/>
      <c r="T176" s="212"/>
      <c r="U176" s="215"/>
      <c r="V176" s="215"/>
      <c r="W176" s="212"/>
      <c r="X176" s="6" t="s">
        <v>776</v>
      </c>
      <c r="Y176" s="1" t="s">
        <v>132</v>
      </c>
      <c r="Z176" s="42">
        <v>43082</v>
      </c>
      <c r="AA176" s="53">
        <v>12234</v>
      </c>
      <c r="AB176" s="9" t="s">
        <v>777</v>
      </c>
      <c r="AC176" s="50">
        <v>43100</v>
      </c>
      <c r="AD176" s="50">
        <v>43281</v>
      </c>
      <c r="AE176" s="45"/>
      <c r="AF176" s="45"/>
      <c r="AG176" s="55">
        <v>231000</v>
      </c>
      <c r="AH176" s="55"/>
      <c r="AI176" s="45"/>
      <c r="AJ176" s="45"/>
      <c r="AK176" s="55"/>
      <c r="AL176" s="215"/>
      <c r="AM176" s="215"/>
      <c r="AN176" s="215"/>
      <c r="AO176" s="215"/>
      <c r="AP176" s="47"/>
      <c r="AQ176" s="45"/>
      <c r="AR176" s="45"/>
      <c r="AS176" s="45"/>
      <c r="AT176" s="45"/>
      <c r="AU176" s="45"/>
      <c r="AV176" s="45"/>
      <c r="AW176" s="45"/>
      <c r="AX176" s="45"/>
      <c r="AY176" s="45"/>
      <c r="AZ176" s="45"/>
      <c r="BA176" s="45"/>
      <c r="BB176" s="6"/>
      <c r="BC176" s="6"/>
      <c r="BD176" s="45"/>
      <c r="BE176" s="45"/>
      <c r="BF176" s="45"/>
      <c r="BG176" s="45"/>
      <c r="BH176" s="45"/>
      <c r="BI176" s="45"/>
      <c r="BJ176" s="45"/>
      <c r="BK176" s="45"/>
      <c r="BL176" s="45"/>
      <c r="BM176" s="45"/>
    </row>
    <row r="177" spans="1:65" ht="38.25" x14ac:dyDescent="0.2">
      <c r="A177" s="218"/>
      <c r="B177" s="224"/>
      <c r="C177" s="212"/>
      <c r="D177" s="212"/>
      <c r="E177" s="212"/>
      <c r="F177" s="213"/>
      <c r="G177" s="212"/>
      <c r="H177" s="211"/>
      <c r="I177" s="210"/>
      <c r="J177" s="210"/>
      <c r="K177" s="216"/>
      <c r="L177" s="219"/>
      <c r="M177" s="212"/>
      <c r="N177" s="210"/>
      <c r="O177" s="215"/>
      <c r="P177" s="217"/>
      <c r="Q177" s="210"/>
      <c r="R177" s="210"/>
      <c r="S177" s="212"/>
      <c r="T177" s="212"/>
      <c r="U177" s="215"/>
      <c r="V177" s="215"/>
      <c r="W177" s="212"/>
      <c r="X177" s="6" t="s">
        <v>776</v>
      </c>
      <c r="Y177" s="1" t="s">
        <v>142</v>
      </c>
      <c r="Z177" s="42">
        <v>43271</v>
      </c>
      <c r="AA177" s="53">
        <v>12338</v>
      </c>
      <c r="AB177" s="9" t="s">
        <v>777</v>
      </c>
      <c r="AC177" s="50">
        <v>43281</v>
      </c>
      <c r="AD177" s="50">
        <v>43465</v>
      </c>
      <c r="AE177" s="45"/>
      <c r="AF177" s="45"/>
      <c r="AG177" s="55">
        <v>231000</v>
      </c>
      <c r="AH177" s="55"/>
      <c r="AI177" s="45"/>
      <c r="AJ177" s="45"/>
      <c r="AK177" s="55"/>
      <c r="AL177" s="215"/>
      <c r="AM177" s="215"/>
      <c r="AN177" s="215"/>
      <c r="AO177" s="215"/>
      <c r="AP177" s="45"/>
      <c r="AQ177" s="45"/>
      <c r="AR177" s="45"/>
      <c r="AS177" s="45"/>
      <c r="AT177" s="45"/>
      <c r="AU177" s="45"/>
      <c r="AV177" s="45"/>
      <c r="AW177" s="45"/>
      <c r="AX177" s="45"/>
      <c r="AY177" s="45"/>
      <c r="AZ177" s="45"/>
      <c r="BA177" s="45"/>
      <c r="BB177" s="6"/>
      <c r="BC177" s="6"/>
      <c r="BD177" s="45"/>
      <c r="BE177" s="45"/>
      <c r="BF177" s="45"/>
      <c r="BG177" s="45"/>
      <c r="BH177" s="45"/>
      <c r="BI177" s="45"/>
      <c r="BJ177" s="45"/>
      <c r="BK177" s="45"/>
      <c r="BL177" s="45"/>
      <c r="BM177" s="45"/>
    </row>
    <row r="178" spans="1:65" ht="38.25" x14ac:dyDescent="0.2">
      <c r="A178" s="218"/>
      <c r="B178" s="224"/>
      <c r="C178" s="212"/>
      <c r="D178" s="212"/>
      <c r="E178" s="212"/>
      <c r="F178" s="213"/>
      <c r="G178" s="212"/>
      <c r="H178" s="211"/>
      <c r="I178" s="210"/>
      <c r="J178" s="210"/>
      <c r="K178" s="216"/>
      <c r="L178" s="219"/>
      <c r="M178" s="212"/>
      <c r="N178" s="210"/>
      <c r="O178" s="215"/>
      <c r="P178" s="217"/>
      <c r="Q178" s="210"/>
      <c r="R178" s="210"/>
      <c r="S178" s="212"/>
      <c r="T178" s="212"/>
      <c r="U178" s="215"/>
      <c r="V178" s="215"/>
      <c r="W178" s="212"/>
      <c r="X178" s="6" t="s">
        <v>776</v>
      </c>
      <c r="Y178" s="1" t="s">
        <v>143</v>
      </c>
      <c r="Z178" s="42">
        <v>43438</v>
      </c>
      <c r="AA178" s="53">
        <v>12456</v>
      </c>
      <c r="AB178" s="9" t="s">
        <v>982</v>
      </c>
      <c r="AC178" s="50">
        <v>43465</v>
      </c>
      <c r="AD178" s="50">
        <v>43646</v>
      </c>
      <c r="AE178" s="45"/>
      <c r="AF178" s="45"/>
      <c r="AG178" s="55">
        <v>231000</v>
      </c>
      <c r="AH178" s="55"/>
      <c r="AI178" s="45"/>
      <c r="AJ178" s="45"/>
      <c r="AK178" s="55"/>
      <c r="AL178" s="215"/>
      <c r="AM178" s="215"/>
      <c r="AN178" s="215"/>
      <c r="AO178" s="215"/>
      <c r="AP178" s="45"/>
      <c r="AQ178" s="45"/>
      <c r="AR178" s="45"/>
      <c r="AS178" s="45"/>
      <c r="AT178" s="45"/>
      <c r="AU178" s="45"/>
      <c r="AV178" s="45"/>
      <c r="AW178" s="45"/>
      <c r="AX178" s="45"/>
      <c r="AY178" s="45"/>
      <c r="AZ178" s="45"/>
      <c r="BA178" s="45"/>
      <c r="BB178" s="6"/>
      <c r="BC178" s="6"/>
      <c r="BD178" s="45"/>
      <c r="BE178" s="45"/>
      <c r="BF178" s="45"/>
      <c r="BG178" s="45"/>
      <c r="BH178" s="45"/>
      <c r="BI178" s="45"/>
      <c r="BJ178" s="45"/>
      <c r="BK178" s="45"/>
      <c r="BL178" s="45"/>
      <c r="BM178" s="45"/>
    </row>
    <row r="179" spans="1:65" ht="38.25" x14ac:dyDescent="0.2">
      <c r="A179" s="218"/>
      <c r="B179" s="224"/>
      <c r="C179" s="212"/>
      <c r="D179" s="212"/>
      <c r="E179" s="212"/>
      <c r="F179" s="213"/>
      <c r="G179" s="212"/>
      <c r="H179" s="211"/>
      <c r="I179" s="210"/>
      <c r="J179" s="210"/>
      <c r="K179" s="216"/>
      <c r="L179" s="219"/>
      <c r="M179" s="212"/>
      <c r="N179" s="210"/>
      <c r="O179" s="215"/>
      <c r="P179" s="217"/>
      <c r="Q179" s="210"/>
      <c r="R179" s="210"/>
      <c r="S179" s="212"/>
      <c r="T179" s="212"/>
      <c r="U179" s="215"/>
      <c r="V179" s="215"/>
      <c r="W179" s="212"/>
      <c r="X179" s="6" t="s">
        <v>776</v>
      </c>
      <c r="Y179" s="1" t="s">
        <v>144</v>
      </c>
      <c r="Z179" s="42">
        <v>43630</v>
      </c>
      <c r="AA179" s="53">
        <v>12579</v>
      </c>
      <c r="AB179" s="9" t="s">
        <v>982</v>
      </c>
      <c r="AC179" s="50">
        <v>43646</v>
      </c>
      <c r="AD179" s="50">
        <v>43830</v>
      </c>
      <c r="AE179" s="45"/>
      <c r="AF179" s="45"/>
      <c r="AG179" s="55">
        <v>231000</v>
      </c>
      <c r="AH179" s="55"/>
      <c r="AI179" s="45"/>
      <c r="AJ179" s="45"/>
      <c r="AK179" s="55"/>
      <c r="AL179" s="215"/>
      <c r="AM179" s="215"/>
      <c r="AN179" s="215"/>
      <c r="AO179" s="215"/>
      <c r="AP179" s="45"/>
      <c r="AQ179" s="45"/>
      <c r="AR179" s="45"/>
      <c r="AS179" s="45"/>
      <c r="AT179" s="45"/>
      <c r="AU179" s="45"/>
      <c r="AV179" s="45"/>
      <c r="AW179" s="45"/>
      <c r="AX179" s="45"/>
      <c r="AY179" s="45"/>
      <c r="AZ179" s="45"/>
      <c r="BA179" s="45"/>
      <c r="BB179" s="6"/>
      <c r="BC179" s="6"/>
      <c r="BD179" s="45"/>
      <c r="BE179" s="45"/>
      <c r="BF179" s="45"/>
      <c r="BG179" s="45"/>
      <c r="BH179" s="45"/>
      <c r="BI179" s="45"/>
      <c r="BJ179" s="45"/>
      <c r="BK179" s="45"/>
      <c r="BL179" s="45"/>
      <c r="BM179" s="45"/>
    </row>
    <row r="180" spans="1:65" ht="38.25" x14ac:dyDescent="0.2">
      <c r="A180" s="218"/>
      <c r="B180" s="224"/>
      <c r="C180" s="212"/>
      <c r="D180" s="212"/>
      <c r="E180" s="212"/>
      <c r="F180" s="213"/>
      <c r="G180" s="212"/>
      <c r="H180" s="211"/>
      <c r="I180" s="210"/>
      <c r="J180" s="210"/>
      <c r="K180" s="216"/>
      <c r="L180" s="219"/>
      <c r="M180" s="212"/>
      <c r="N180" s="210"/>
      <c r="O180" s="215"/>
      <c r="P180" s="217"/>
      <c r="Q180" s="210"/>
      <c r="R180" s="210"/>
      <c r="S180" s="212"/>
      <c r="T180" s="212"/>
      <c r="U180" s="215"/>
      <c r="V180" s="215"/>
      <c r="W180" s="212"/>
      <c r="X180" s="6" t="s">
        <v>776</v>
      </c>
      <c r="Y180" s="1" t="s">
        <v>116</v>
      </c>
      <c r="Z180" s="42">
        <v>43802</v>
      </c>
      <c r="AA180" s="53">
        <v>12717</v>
      </c>
      <c r="AB180" s="9" t="s">
        <v>982</v>
      </c>
      <c r="AC180" s="50">
        <v>43830</v>
      </c>
      <c r="AD180" s="50">
        <v>44012</v>
      </c>
      <c r="AE180" s="45"/>
      <c r="AF180" s="45"/>
      <c r="AG180" s="55">
        <v>231000</v>
      </c>
      <c r="AH180" s="55"/>
      <c r="AI180" s="45"/>
      <c r="AJ180" s="45"/>
      <c r="AK180" s="55"/>
      <c r="AL180" s="215"/>
      <c r="AM180" s="215"/>
      <c r="AN180" s="215"/>
      <c r="AO180" s="215"/>
      <c r="AP180" s="45"/>
      <c r="AQ180" s="45"/>
      <c r="AR180" s="45"/>
      <c r="AS180" s="45"/>
      <c r="AT180" s="45"/>
      <c r="AU180" s="45"/>
      <c r="AV180" s="45"/>
      <c r="AW180" s="45"/>
      <c r="AX180" s="45"/>
      <c r="AY180" s="45"/>
      <c r="AZ180" s="45"/>
      <c r="BA180" s="45"/>
      <c r="BB180" s="6"/>
      <c r="BC180" s="6"/>
      <c r="BD180" s="45"/>
      <c r="BE180" s="45"/>
      <c r="BF180" s="45"/>
      <c r="BG180" s="45"/>
      <c r="BH180" s="45"/>
      <c r="BI180" s="45"/>
      <c r="BJ180" s="45"/>
      <c r="BK180" s="45"/>
      <c r="BL180" s="45"/>
      <c r="BM180" s="45"/>
    </row>
    <row r="181" spans="1:65" ht="51" x14ac:dyDescent="0.2">
      <c r="A181" s="218">
        <v>24</v>
      </c>
      <c r="B181" s="224" t="s">
        <v>386</v>
      </c>
      <c r="C181" s="212" t="s">
        <v>368</v>
      </c>
      <c r="D181" s="212" t="s">
        <v>124</v>
      </c>
      <c r="E181" s="212" t="s">
        <v>123</v>
      </c>
      <c r="F181" s="213" t="s">
        <v>389</v>
      </c>
      <c r="G181" s="212" t="s">
        <v>395</v>
      </c>
      <c r="H181" s="211" t="s">
        <v>366</v>
      </c>
      <c r="I181" s="210">
        <v>42423</v>
      </c>
      <c r="J181" s="210">
        <v>42789</v>
      </c>
      <c r="K181" s="216" t="s">
        <v>382</v>
      </c>
      <c r="L181" s="219" t="s">
        <v>390</v>
      </c>
      <c r="M181" s="212" t="s">
        <v>391</v>
      </c>
      <c r="N181" s="210">
        <v>42429</v>
      </c>
      <c r="O181" s="215">
        <v>90000</v>
      </c>
      <c r="P181" s="217" t="s">
        <v>399</v>
      </c>
      <c r="Q181" s="210">
        <v>42429</v>
      </c>
      <c r="R181" s="210">
        <v>42735</v>
      </c>
      <c r="S181" s="212" t="s">
        <v>348</v>
      </c>
      <c r="T181" s="212"/>
      <c r="U181" s="215"/>
      <c r="V181" s="215"/>
      <c r="W181" s="212" t="s">
        <v>129</v>
      </c>
      <c r="X181" s="6" t="s">
        <v>776</v>
      </c>
      <c r="Y181" s="1" t="s">
        <v>130</v>
      </c>
      <c r="Z181" s="42">
        <v>42720</v>
      </c>
      <c r="AA181" s="53">
        <v>11964</v>
      </c>
      <c r="AB181" s="9" t="s">
        <v>513</v>
      </c>
      <c r="AC181" s="50">
        <v>42735</v>
      </c>
      <c r="AD181" s="50">
        <v>43100</v>
      </c>
      <c r="AE181" s="45"/>
      <c r="AF181" s="45"/>
      <c r="AG181" s="55">
        <v>90000</v>
      </c>
      <c r="AH181" s="55"/>
      <c r="AI181" s="45"/>
      <c r="AJ181" s="45"/>
      <c r="AK181" s="55"/>
      <c r="AL181" s="215">
        <f>O181-AH181+AG181-AH182+AG182-AH183+AG183-AH184+AG184-AH185+AG185</f>
        <v>360000</v>
      </c>
      <c r="AM181" s="215">
        <f>0+0+0+2830+0</f>
        <v>2830</v>
      </c>
      <c r="AN181" s="220">
        <v>6044</v>
      </c>
      <c r="AO181" s="215">
        <f>AM181+AN181</f>
        <v>8874</v>
      </c>
      <c r="AP181" s="45"/>
      <c r="AQ181" s="45"/>
      <c r="AR181" s="45"/>
      <c r="AS181" s="45"/>
      <c r="AT181" s="45"/>
      <c r="AU181" s="45"/>
      <c r="AV181" s="45"/>
      <c r="AW181" s="45"/>
      <c r="AX181" s="45"/>
      <c r="AY181" s="45"/>
      <c r="AZ181" s="45"/>
      <c r="BA181" s="45"/>
      <c r="BB181" s="6"/>
      <c r="BC181" s="6"/>
      <c r="BD181" s="45"/>
      <c r="BE181" s="45"/>
      <c r="BF181" s="45"/>
      <c r="BG181" s="45"/>
      <c r="BH181" s="45"/>
      <c r="BI181" s="45"/>
      <c r="BJ181" s="45"/>
      <c r="BK181" s="45"/>
      <c r="BL181" s="45"/>
      <c r="BM181" s="45"/>
    </row>
    <row r="182" spans="1:65" ht="38.25" x14ac:dyDescent="0.2">
      <c r="A182" s="218"/>
      <c r="B182" s="224"/>
      <c r="C182" s="212"/>
      <c r="D182" s="212"/>
      <c r="E182" s="212"/>
      <c r="F182" s="213"/>
      <c r="G182" s="212"/>
      <c r="H182" s="211"/>
      <c r="I182" s="210"/>
      <c r="J182" s="210"/>
      <c r="K182" s="216"/>
      <c r="L182" s="219"/>
      <c r="M182" s="212"/>
      <c r="N182" s="210"/>
      <c r="O182" s="215"/>
      <c r="P182" s="217"/>
      <c r="Q182" s="210"/>
      <c r="R182" s="210"/>
      <c r="S182" s="212"/>
      <c r="T182" s="212"/>
      <c r="U182" s="215"/>
      <c r="V182" s="215"/>
      <c r="W182" s="212"/>
      <c r="X182" s="6" t="s">
        <v>776</v>
      </c>
      <c r="Y182" s="1" t="s">
        <v>132</v>
      </c>
      <c r="Z182" s="42">
        <v>43087</v>
      </c>
      <c r="AA182" s="53">
        <v>12234</v>
      </c>
      <c r="AB182" s="9" t="s">
        <v>777</v>
      </c>
      <c r="AC182" s="50">
        <v>43100</v>
      </c>
      <c r="AD182" s="50">
        <v>43281</v>
      </c>
      <c r="AE182" s="45"/>
      <c r="AF182" s="45"/>
      <c r="AG182" s="55">
        <v>45000</v>
      </c>
      <c r="AH182" s="55"/>
      <c r="AI182" s="45"/>
      <c r="AJ182" s="45"/>
      <c r="AK182" s="55"/>
      <c r="AL182" s="215"/>
      <c r="AM182" s="215"/>
      <c r="AN182" s="220"/>
      <c r="AO182" s="215"/>
      <c r="AP182" s="45"/>
      <c r="AQ182" s="45"/>
      <c r="AR182" s="45"/>
      <c r="AS182" s="45"/>
      <c r="AT182" s="45"/>
      <c r="AU182" s="45"/>
      <c r="AV182" s="45"/>
      <c r="AW182" s="45"/>
      <c r="AX182" s="45"/>
      <c r="AY182" s="45"/>
      <c r="AZ182" s="45"/>
      <c r="BA182" s="45"/>
      <c r="BB182" s="6"/>
      <c r="BC182" s="6"/>
      <c r="BD182" s="45"/>
      <c r="BE182" s="45"/>
      <c r="BF182" s="45"/>
      <c r="BG182" s="45"/>
      <c r="BH182" s="45"/>
      <c r="BI182" s="45"/>
      <c r="BJ182" s="45"/>
      <c r="BK182" s="45"/>
      <c r="BL182" s="45"/>
      <c r="BM182" s="45"/>
    </row>
    <row r="183" spans="1:65" ht="51" x14ac:dyDescent="0.2">
      <c r="A183" s="218"/>
      <c r="B183" s="224"/>
      <c r="C183" s="212"/>
      <c r="D183" s="212"/>
      <c r="E183" s="212"/>
      <c r="F183" s="213"/>
      <c r="G183" s="212"/>
      <c r="H183" s="211"/>
      <c r="I183" s="210"/>
      <c r="J183" s="210"/>
      <c r="K183" s="216"/>
      <c r="L183" s="219"/>
      <c r="M183" s="212"/>
      <c r="N183" s="210"/>
      <c r="O183" s="215"/>
      <c r="P183" s="217"/>
      <c r="Q183" s="210"/>
      <c r="R183" s="210"/>
      <c r="S183" s="212"/>
      <c r="T183" s="212"/>
      <c r="U183" s="215"/>
      <c r="V183" s="215"/>
      <c r="W183" s="212"/>
      <c r="X183" s="6" t="s">
        <v>776</v>
      </c>
      <c r="Y183" s="1" t="s">
        <v>142</v>
      </c>
      <c r="Z183" s="42">
        <v>43269</v>
      </c>
      <c r="AA183" s="53">
        <v>12450</v>
      </c>
      <c r="AB183" s="9" t="s">
        <v>513</v>
      </c>
      <c r="AC183" s="50">
        <v>43281</v>
      </c>
      <c r="AD183" s="50">
        <v>43646</v>
      </c>
      <c r="AE183" s="45"/>
      <c r="AF183" s="45"/>
      <c r="AG183" s="55">
        <v>45000</v>
      </c>
      <c r="AH183" s="55"/>
      <c r="AI183" s="45"/>
      <c r="AJ183" s="45"/>
      <c r="AK183" s="55"/>
      <c r="AL183" s="215"/>
      <c r="AM183" s="215"/>
      <c r="AN183" s="220"/>
      <c r="AO183" s="215"/>
      <c r="AP183" s="45"/>
      <c r="AQ183" s="45"/>
      <c r="AR183" s="45"/>
      <c r="AS183" s="45"/>
      <c r="AT183" s="45"/>
      <c r="AU183" s="45"/>
      <c r="AV183" s="45"/>
      <c r="AW183" s="45"/>
      <c r="AX183" s="45"/>
      <c r="AY183" s="45"/>
      <c r="AZ183" s="45"/>
      <c r="BA183" s="45"/>
      <c r="BB183" s="6"/>
      <c r="BC183" s="6"/>
      <c r="BD183" s="45"/>
      <c r="BE183" s="45"/>
      <c r="BF183" s="45"/>
      <c r="BG183" s="45"/>
      <c r="BH183" s="45"/>
      <c r="BI183" s="45"/>
      <c r="BJ183" s="45"/>
      <c r="BK183" s="45"/>
      <c r="BL183" s="45"/>
      <c r="BM183" s="45"/>
    </row>
    <row r="184" spans="1:65" ht="51" x14ac:dyDescent="0.2">
      <c r="A184" s="218"/>
      <c r="B184" s="224"/>
      <c r="C184" s="212"/>
      <c r="D184" s="212"/>
      <c r="E184" s="212"/>
      <c r="F184" s="213"/>
      <c r="G184" s="212"/>
      <c r="H184" s="211"/>
      <c r="I184" s="210"/>
      <c r="J184" s="210"/>
      <c r="K184" s="216"/>
      <c r="L184" s="219"/>
      <c r="M184" s="212"/>
      <c r="N184" s="210"/>
      <c r="O184" s="215"/>
      <c r="P184" s="217"/>
      <c r="Q184" s="210"/>
      <c r="R184" s="210"/>
      <c r="S184" s="212"/>
      <c r="T184" s="212"/>
      <c r="U184" s="215"/>
      <c r="V184" s="215"/>
      <c r="W184" s="212"/>
      <c r="X184" s="6" t="s">
        <v>776</v>
      </c>
      <c r="Y184" s="1" t="s">
        <v>143</v>
      </c>
      <c r="Z184" s="42">
        <v>43630</v>
      </c>
      <c r="AA184" s="53">
        <v>12579</v>
      </c>
      <c r="AB184" s="9" t="s">
        <v>1430</v>
      </c>
      <c r="AC184" s="50">
        <v>43646</v>
      </c>
      <c r="AD184" s="50">
        <v>43830</v>
      </c>
      <c r="AE184" s="45"/>
      <c r="AF184" s="45"/>
      <c r="AG184" s="55">
        <v>45000</v>
      </c>
      <c r="AH184" s="55"/>
      <c r="AI184" s="45"/>
      <c r="AJ184" s="45"/>
      <c r="AK184" s="55"/>
      <c r="AL184" s="215"/>
      <c r="AM184" s="215"/>
      <c r="AN184" s="220"/>
      <c r="AO184" s="215"/>
      <c r="AP184" s="45"/>
      <c r="AQ184" s="45"/>
      <c r="AR184" s="45"/>
      <c r="AS184" s="45"/>
      <c r="AT184" s="45"/>
      <c r="AU184" s="45"/>
      <c r="AV184" s="45"/>
      <c r="AW184" s="45"/>
      <c r="AX184" s="45"/>
      <c r="AY184" s="45"/>
      <c r="AZ184" s="45"/>
      <c r="BA184" s="45"/>
      <c r="BB184" s="6"/>
      <c r="BC184" s="6"/>
      <c r="BD184" s="45"/>
      <c r="BE184" s="45"/>
      <c r="BF184" s="45"/>
      <c r="BG184" s="45"/>
      <c r="BH184" s="45"/>
      <c r="BI184" s="45"/>
      <c r="BJ184" s="45"/>
      <c r="BK184" s="45"/>
      <c r="BL184" s="45"/>
      <c r="BM184" s="45"/>
    </row>
    <row r="185" spans="1:65" ht="51" x14ac:dyDescent="0.2">
      <c r="A185" s="218"/>
      <c r="B185" s="224"/>
      <c r="C185" s="212"/>
      <c r="D185" s="212"/>
      <c r="E185" s="212"/>
      <c r="F185" s="213"/>
      <c r="G185" s="212"/>
      <c r="H185" s="211"/>
      <c r="I185" s="210"/>
      <c r="J185" s="210"/>
      <c r="K185" s="216"/>
      <c r="L185" s="219"/>
      <c r="M185" s="212"/>
      <c r="N185" s="210"/>
      <c r="O185" s="215"/>
      <c r="P185" s="217"/>
      <c r="Q185" s="210"/>
      <c r="R185" s="210"/>
      <c r="S185" s="212"/>
      <c r="T185" s="212"/>
      <c r="U185" s="215"/>
      <c r="V185" s="215"/>
      <c r="W185" s="212"/>
      <c r="X185" s="6" t="s">
        <v>776</v>
      </c>
      <c r="Y185" s="1" t="s">
        <v>144</v>
      </c>
      <c r="Z185" s="42">
        <v>43802</v>
      </c>
      <c r="AA185" s="53">
        <v>12715</v>
      </c>
      <c r="AB185" s="9" t="s">
        <v>1430</v>
      </c>
      <c r="AC185" s="50">
        <v>43830</v>
      </c>
      <c r="AD185" s="50">
        <v>44012</v>
      </c>
      <c r="AE185" s="45"/>
      <c r="AF185" s="45"/>
      <c r="AG185" s="55">
        <v>45000</v>
      </c>
      <c r="AH185" s="55"/>
      <c r="AI185" s="45"/>
      <c r="AJ185" s="45"/>
      <c r="AK185" s="55"/>
      <c r="AL185" s="215"/>
      <c r="AM185" s="215"/>
      <c r="AN185" s="220"/>
      <c r="AO185" s="215"/>
      <c r="AP185" s="45"/>
      <c r="AQ185" s="45"/>
      <c r="AR185" s="45"/>
      <c r="AS185" s="45"/>
      <c r="AT185" s="45"/>
      <c r="AU185" s="45"/>
      <c r="AV185" s="45"/>
      <c r="AW185" s="45"/>
      <c r="AX185" s="45"/>
      <c r="AY185" s="45"/>
      <c r="AZ185" s="45"/>
      <c r="BA185" s="45"/>
      <c r="BB185" s="6"/>
      <c r="BC185" s="6"/>
      <c r="BD185" s="45"/>
      <c r="BE185" s="45"/>
      <c r="BF185" s="45"/>
      <c r="BG185" s="45"/>
      <c r="BH185" s="45"/>
      <c r="BI185" s="45"/>
      <c r="BJ185" s="45"/>
      <c r="BK185" s="45"/>
      <c r="BL185" s="45"/>
      <c r="BM185" s="45"/>
    </row>
    <row r="186" spans="1:65" ht="51" x14ac:dyDescent="0.2">
      <c r="A186" s="218">
        <v>25</v>
      </c>
      <c r="B186" s="224" t="s">
        <v>386</v>
      </c>
      <c r="C186" s="212" t="s">
        <v>368</v>
      </c>
      <c r="D186" s="212" t="s">
        <v>124</v>
      </c>
      <c r="E186" s="212" t="s">
        <v>123</v>
      </c>
      <c r="F186" s="213" t="s">
        <v>389</v>
      </c>
      <c r="G186" s="212" t="s">
        <v>395</v>
      </c>
      <c r="H186" s="211" t="s">
        <v>366</v>
      </c>
      <c r="I186" s="210">
        <v>42423</v>
      </c>
      <c r="J186" s="210">
        <v>42789</v>
      </c>
      <c r="K186" s="216" t="s">
        <v>383</v>
      </c>
      <c r="L186" s="219" t="s">
        <v>392</v>
      </c>
      <c r="M186" s="212" t="s">
        <v>393</v>
      </c>
      <c r="N186" s="210">
        <v>42429</v>
      </c>
      <c r="O186" s="215">
        <v>48000</v>
      </c>
      <c r="P186" s="217" t="s">
        <v>400</v>
      </c>
      <c r="Q186" s="210">
        <v>42429</v>
      </c>
      <c r="R186" s="210">
        <v>42735</v>
      </c>
      <c r="S186" s="212" t="s">
        <v>348</v>
      </c>
      <c r="T186" s="212"/>
      <c r="U186" s="215"/>
      <c r="V186" s="215"/>
      <c r="W186" s="212" t="s">
        <v>129</v>
      </c>
      <c r="X186" s="6" t="s">
        <v>776</v>
      </c>
      <c r="Y186" s="1" t="s">
        <v>130</v>
      </c>
      <c r="Z186" s="42">
        <v>42720</v>
      </c>
      <c r="AA186" s="53">
        <v>11964</v>
      </c>
      <c r="AB186" s="9" t="s">
        <v>513</v>
      </c>
      <c r="AC186" s="50">
        <v>42735</v>
      </c>
      <c r="AD186" s="50">
        <v>43100</v>
      </c>
      <c r="AE186" s="45"/>
      <c r="AF186" s="45"/>
      <c r="AG186" s="55">
        <v>48000</v>
      </c>
      <c r="AH186" s="55"/>
      <c r="AI186" s="45"/>
      <c r="AJ186" s="45"/>
      <c r="AK186" s="55"/>
      <c r="AL186" s="215">
        <f>O186-AH186+AG186-AH187+AG187-AH188+AG188-AH189+AG189-AH190+AG190-AH191+AG191</f>
        <v>216000</v>
      </c>
      <c r="AM186" s="215">
        <f>0+0+0+10470</f>
        <v>10470</v>
      </c>
      <c r="AN186" s="220">
        <v>13784</v>
      </c>
      <c r="AO186" s="215">
        <f>AM186+AN186</f>
        <v>24254</v>
      </c>
      <c r="AP186" s="45"/>
      <c r="AQ186" s="45"/>
      <c r="AR186" s="45"/>
      <c r="AS186" s="45"/>
      <c r="AT186" s="45"/>
      <c r="AU186" s="45"/>
      <c r="AV186" s="45"/>
      <c r="AW186" s="45"/>
      <c r="AX186" s="45"/>
      <c r="AY186" s="45"/>
      <c r="AZ186" s="45"/>
      <c r="BA186" s="45"/>
      <c r="BB186" s="6"/>
      <c r="BC186" s="6"/>
      <c r="BD186" s="45"/>
      <c r="BE186" s="45"/>
      <c r="BF186" s="45"/>
      <c r="BG186" s="45"/>
      <c r="BH186" s="45"/>
      <c r="BI186" s="45"/>
      <c r="BJ186" s="45"/>
      <c r="BK186" s="45"/>
      <c r="BL186" s="45"/>
      <c r="BM186" s="45"/>
    </row>
    <row r="187" spans="1:65" ht="38.25" x14ac:dyDescent="0.2">
      <c r="A187" s="218"/>
      <c r="B187" s="224"/>
      <c r="C187" s="212"/>
      <c r="D187" s="212"/>
      <c r="E187" s="212"/>
      <c r="F187" s="213"/>
      <c r="G187" s="212"/>
      <c r="H187" s="211"/>
      <c r="I187" s="210"/>
      <c r="J187" s="210"/>
      <c r="K187" s="216"/>
      <c r="L187" s="219"/>
      <c r="M187" s="212"/>
      <c r="N187" s="210"/>
      <c r="O187" s="215"/>
      <c r="P187" s="217"/>
      <c r="Q187" s="210"/>
      <c r="R187" s="210"/>
      <c r="S187" s="212"/>
      <c r="T187" s="212"/>
      <c r="U187" s="215"/>
      <c r="V187" s="215"/>
      <c r="W187" s="212"/>
      <c r="X187" s="6" t="s">
        <v>776</v>
      </c>
      <c r="Y187" s="1" t="s">
        <v>132</v>
      </c>
      <c r="Z187" s="42">
        <v>43082</v>
      </c>
      <c r="AA187" s="53">
        <v>12234</v>
      </c>
      <c r="AB187" s="9" t="s">
        <v>777</v>
      </c>
      <c r="AC187" s="50">
        <v>43100</v>
      </c>
      <c r="AD187" s="50">
        <v>43281</v>
      </c>
      <c r="AE187" s="45"/>
      <c r="AF187" s="45"/>
      <c r="AG187" s="55">
        <v>24000</v>
      </c>
      <c r="AH187" s="55"/>
      <c r="AI187" s="45"/>
      <c r="AJ187" s="45"/>
      <c r="AK187" s="55"/>
      <c r="AL187" s="215"/>
      <c r="AM187" s="215"/>
      <c r="AN187" s="220"/>
      <c r="AO187" s="215"/>
      <c r="AP187" s="47"/>
      <c r="AQ187" s="45"/>
      <c r="AR187" s="45"/>
      <c r="AS187" s="45"/>
      <c r="AT187" s="45"/>
      <c r="AU187" s="45"/>
      <c r="AV187" s="45"/>
      <c r="AW187" s="45"/>
      <c r="AX187" s="45"/>
      <c r="AY187" s="45"/>
      <c r="AZ187" s="45"/>
      <c r="BA187" s="45"/>
      <c r="BB187" s="6"/>
      <c r="BC187" s="6"/>
      <c r="BD187" s="45"/>
      <c r="BE187" s="45"/>
      <c r="BF187" s="45"/>
      <c r="BG187" s="45"/>
      <c r="BH187" s="45"/>
      <c r="BI187" s="45"/>
      <c r="BJ187" s="45"/>
      <c r="BK187" s="45"/>
      <c r="BL187" s="45"/>
      <c r="BM187" s="45"/>
    </row>
    <row r="188" spans="1:65" ht="38.25" x14ac:dyDescent="0.2">
      <c r="A188" s="218"/>
      <c r="B188" s="224"/>
      <c r="C188" s="212"/>
      <c r="D188" s="212"/>
      <c r="E188" s="212"/>
      <c r="F188" s="213"/>
      <c r="G188" s="212"/>
      <c r="H188" s="211"/>
      <c r="I188" s="210"/>
      <c r="J188" s="210"/>
      <c r="K188" s="216"/>
      <c r="L188" s="219"/>
      <c r="M188" s="212"/>
      <c r="N188" s="210"/>
      <c r="O188" s="215"/>
      <c r="P188" s="217"/>
      <c r="Q188" s="210"/>
      <c r="R188" s="210"/>
      <c r="S188" s="212"/>
      <c r="T188" s="212"/>
      <c r="U188" s="215"/>
      <c r="V188" s="215"/>
      <c r="W188" s="212"/>
      <c r="X188" s="6" t="s">
        <v>776</v>
      </c>
      <c r="Y188" s="1" t="s">
        <v>142</v>
      </c>
      <c r="Z188" s="42">
        <v>43272</v>
      </c>
      <c r="AA188" s="53">
        <v>12353</v>
      </c>
      <c r="AB188" s="9" t="s">
        <v>763</v>
      </c>
      <c r="AC188" s="50">
        <v>43281</v>
      </c>
      <c r="AD188" s="50">
        <v>43465</v>
      </c>
      <c r="AE188" s="45"/>
      <c r="AF188" s="45"/>
      <c r="AG188" s="55">
        <v>24000</v>
      </c>
      <c r="AH188" s="55"/>
      <c r="AI188" s="45"/>
      <c r="AJ188" s="45"/>
      <c r="AK188" s="55"/>
      <c r="AL188" s="215"/>
      <c r="AM188" s="215"/>
      <c r="AN188" s="220"/>
      <c r="AO188" s="215"/>
      <c r="AP188" s="45"/>
      <c r="AQ188" s="45"/>
      <c r="AR188" s="45"/>
      <c r="AS188" s="45"/>
      <c r="AT188" s="45"/>
      <c r="AU188" s="45"/>
      <c r="AV188" s="45"/>
      <c r="AW188" s="45"/>
      <c r="AX188" s="45"/>
      <c r="AY188" s="45"/>
      <c r="AZ188" s="45"/>
      <c r="BA188" s="45"/>
      <c r="BB188" s="6"/>
      <c r="BC188" s="6"/>
      <c r="BD188" s="45"/>
      <c r="BE188" s="45"/>
      <c r="BF188" s="45"/>
      <c r="BG188" s="45"/>
      <c r="BH188" s="45"/>
      <c r="BI188" s="45"/>
      <c r="BJ188" s="45"/>
      <c r="BK188" s="45"/>
      <c r="BL188" s="45"/>
      <c r="BM188" s="45"/>
    </row>
    <row r="189" spans="1:65" ht="38.25" x14ac:dyDescent="0.2">
      <c r="A189" s="218"/>
      <c r="B189" s="224"/>
      <c r="C189" s="212"/>
      <c r="D189" s="212"/>
      <c r="E189" s="212"/>
      <c r="F189" s="213"/>
      <c r="G189" s="212"/>
      <c r="H189" s="211"/>
      <c r="I189" s="210"/>
      <c r="J189" s="210"/>
      <c r="K189" s="216"/>
      <c r="L189" s="219"/>
      <c r="M189" s="212"/>
      <c r="N189" s="210"/>
      <c r="O189" s="215"/>
      <c r="P189" s="217"/>
      <c r="Q189" s="210"/>
      <c r="R189" s="210"/>
      <c r="S189" s="212"/>
      <c r="T189" s="212"/>
      <c r="U189" s="215"/>
      <c r="V189" s="215"/>
      <c r="W189" s="212"/>
      <c r="X189" s="6" t="s">
        <v>776</v>
      </c>
      <c r="Y189" s="1" t="s">
        <v>143</v>
      </c>
      <c r="Z189" s="42">
        <v>43438</v>
      </c>
      <c r="AA189" s="53">
        <v>12456</v>
      </c>
      <c r="AB189" s="9" t="s">
        <v>982</v>
      </c>
      <c r="AC189" s="50">
        <v>43465</v>
      </c>
      <c r="AD189" s="50">
        <v>43646</v>
      </c>
      <c r="AE189" s="45"/>
      <c r="AF189" s="45"/>
      <c r="AG189" s="55">
        <v>24000</v>
      </c>
      <c r="AH189" s="55"/>
      <c r="AI189" s="45"/>
      <c r="AJ189" s="45"/>
      <c r="AK189" s="55"/>
      <c r="AL189" s="215"/>
      <c r="AM189" s="215"/>
      <c r="AN189" s="220"/>
      <c r="AO189" s="215"/>
      <c r="AP189" s="45"/>
      <c r="AQ189" s="45"/>
      <c r="AR189" s="45"/>
      <c r="AS189" s="45"/>
      <c r="AT189" s="45"/>
      <c r="AU189" s="45"/>
      <c r="AV189" s="45"/>
      <c r="AW189" s="45"/>
      <c r="AX189" s="45"/>
      <c r="AY189" s="45"/>
      <c r="AZ189" s="45"/>
      <c r="BA189" s="45"/>
      <c r="BB189" s="6"/>
      <c r="BC189" s="6"/>
      <c r="BD189" s="45"/>
      <c r="BE189" s="45"/>
      <c r="BF189" s="45"/>
      <c r="BG189" s="45"/>
      <c r="BH189" s="45"/>
      <c r="BI189" s="45"/>
      <c r="BJ189" s="45"/>
      <c r="BK189" s="45"/>
      <c r="BL189" s="45"/>
      <c r="BM189" s="45"/>
    </row>
    <row r="190" spans="1:65" ht="38.25" x14ac:dyDescent="0.2">
      <c r="A190" s="218"/>
      <c r="B190" s="224"/>
      <c r="C190" s="212"/>
      <c r="D190" s="212"/>
      <c r="E190" s="212"/>
      <c r="F190" s="213"/>
      <c r="G190" s="212"/>
      <c r="H190" s="211"/>
      <c r="I190" s="210"/>
      <c r="J190" s="210"/>
      <c r="K190" s="216"/>
      <c r="L190" s="219"/>
      <c r="M190" s="212"/>
      <c r="N190" s="210"/>
      <c r="O190" s="215"/>
      <c r="P190" s="217"/>
      <c r="Q190" s="210"/>
      <c r="R190" s="210"/>
      <c r="S190" s="212"/>
      <c r="T190" s="212"/>
      <c r="U190" s="215"/>
      <c r="V190" s="215"/>
      <c r="W190" s="212"/>
      <c r="X190" s="6" t="s">
        <v>776</v>
      </c>
      <c r="Y190" s="1" t="s">
        <v>144</v>
      </c>
      <c r="Z190" s="42">
        <v>43630</v>
      </c>
      <c r="AA190" s="53">
        <v>12579</v>
      </c>
      <c r="AB190" s="9" t="s">
        <v>982</v>
      </c>
      <c r="AC190" s="50">
        <v>43646</v>
      </c>
      <c r="AD190" s="50">
        <v>43830</v>
      </c>
      <c r="AE190" s="45"/>
      <c r="AF190" s="45"/>
      <c r="AG190" s="55">
        <v>24000</v>
      </c>
      <c r="AH190" s="55"/>
      <c r="AI190" s="45"/>
      <c r="AJ190" s="45"/>
      <c r="AK190" s="55"/>
      <c r="AL190" s="215"/>
      <c r="AM190" s="215"/>
      <c r="AN190" s="220"/>
      <c r="AO190" s="215"/>
      <c r="AP190" s="45"/>
      <c r="AQ190" s="45"/>
      <c r="AR190" s="45"/>
      <c r="AS190" s="45"/>
      <c r="AT190" s="45"/>
      <c r="AU190" s="45"/>
      <c r="AV190" s="45"/>
      <c r="AW190" s="45"/>
      <c r="AX190" s="45"/>
      <c r="AY190" s="45"/>
      <c r="AZ190" s="45"/>
      <c r="BA190" s="45"/>
      <c r="BB190" s="6"/>
      <c r="BC190" s="6"/>
      <c r="BD190" s="45"/>
      <c r="BE190" s="45"/>
      <c r="BF190" s="45"/>
      <c r="BG190" s="45"/>
      <c r="BH190" s="45"/>
      <c r="BI190" s="45"/>
      <c r="BJ190" s="45"/>
      <c r="BK190" s="45"/>
      <c r="BL190" s="45"/>
      <c r="BM190" s="45"/>
    </row>
    <row r="191" spans="1:65" ht="38.25" x14ac:dyDescent="0.2">
      <c r="A191" s="218"/>
      <c r="B191" s="224"/>
      <c r="C191" s="212"/>
      <c r="D191" s="212"/>
      <c r="E191" s="212"/>
      <c r="F191" s="213"/>
      <c r="G191" s="212"/>
      <c r="H191" s="211"/>
      <c r="I191" s="210"/>
      <c r="J191" s="210"/>
      <c r="K191" s="216"/>
      <c r="L191" s="219"/>
      <c r="M191" s="212"/>
      <c r="N191" s="210"/>
      <c r="O191" s="215"/>
      <c r="P191" s="217"/>
      <c r="Q191" s="210"/>
      <c r="R191" s="210"/>
      <c r="S191" s="212"/>
      <c r="T191" s="212"/>
      <c r="U191" s="215"/>
      <c r="V191" s="215"/>
      <c r="W191" s="212"/>
      <c r="X191" s="6" t="s">
        <v>776</v>
      </c>
      <c r="Y191" s="1" t="s">
        <v>116</v>
      </c>
      <c r="Z191" s="42">
        <v>43802</v>
      </c>
      <c r="AA191" s="53">
        <v>12715</v>
      </c>
      <c r="AB191" s="9" t="s">
        <v>982</v>
      </c>
      <c r="AC191" s="50">
        <v>43830</v>
      </c>
      <c r="AD191" s="50">
        <v>44012</v>
      </c>
      <c r="AE191" s="45"/>
      <c r="AF191" s="45"/>
      <c r="AG191" s="55">
        <v>24000</v>
      </c>
      <c r="AH191" s="55"/>
      <c r="AI191" s="45"/>
      <c r="AJ191" s="45"/>
      <c r="AK191" s="55"/>
      <c r="AL191" s="215"/>
      <c r="AM191" s="215"/>
      <c r="AN191" s="220"/>
      <c r="AO191" s="215"/>
      <c r="AP191" s="45"/>
      <c r="AQ191" s="45"/>
      <c r="AR191" s="45"/>
      <c r="AS191" s="45"/>
      <c r="AT191" s="45"/>
      <c r="AU191" s="45"/>
      <c r="AV191" s="45"/>
      <c r="AW191" s="45"/>
      <c r="AX191" s="45"/>
      <c r="AY191" s="45"/>
      <c r="AZ191" s="45"/>
      <c r="BA191" s="45"/>
      <c r="BB191" s="6"/>
      <c r="BC191" s="6"/>
      <c r="BD191" s="45"/>
      <c r="BE191" s="45"/>
      <c r="BF191" s="45"/>
      <c r="BG191" s="45"/>
      <c r="BH191" s="45"/>
      <c r="BI191" s="45"/>
      <c r="BJ191" s="45"/>
      <c r="BK191" s="45"/>
      <c r="BL191" s="45"/>
      <c r="BM191" s="45"/>
    </row>
    <row r="192" spans="1:65" ht="76.5" x14ac:dyDescent="0.2">
      <c r="A192" s="218">
        <v>26</v>
      </c>
      <c r="B192" s="224" t="s">
        <v>334</v>
      </c>
      <c r="C192" s="212" t="s">
        <v>363</v>
      </c>
      <c r="D192" s="212" t="s">
        <v>397</v>
      </c>
      <c r="E192" s="212" t="s">
        <v>123</v>
      </c>
      <c r="F192" s="213" t="s">
        <v>346</v>
      </c>
      <c r="G192" s="212" t="s">
        <v>339</v>
      </c>
      <c r="H192" s="211" t="s">
        <v>292</v>
      </c>
      <c r="I192" s="210">
        <v>42191</v>
      </c>
      <c r="J192" s="210">
        <v>42557</v>
      </c>
      <c r="K192" s="216" t="s">
        <v>394</v>
      </c>
      <c r="L192" s="219" t="s">
        <v>336</v>
      </c>
      <c r="M192" s="212" t="s">
        <v>337</v>
      </c>
      <c r="N192" s="210">
        <v>42444</v>
      </c>
      <c r="O192" s="215">
        <v>147196.20000000001</v>
      </c>
      <c r="P192" s="217" t="s">
        <v>401</v>
      </c>
      <c r="Q192" s="210">
        <v>42444</v>
      </c>
      <c r="R192" s="210">
        <v>42809</v>
      </c>
      <c r="S192" s="212" t="s">
        <v>228</v>
      </c>
      <c r="T192" s="212"/>
      <c r="U192" s="215"/>
      <c r="V192" s="215"/>
      <c r="W192" s="212" t="s">
        <v>129</v>
      </c>
      <c r="X192" s="6" t="s">
        <v>285</v>
      </c>
      <c r="Y192" s="2" t="s">
        <v>130</v>
      </c>
      <c r="Z192" s="50">
        <v>42447</v>
      </c>
      <c r="AA192" s="52">
        <v>11771</v>
      </c>
      <c r="AB192" s="9" t="s">
        <v>398</v>
      </c>
      <c r="AC192" s="45"/>
      <c r="AD192" s="45"/>
      <c r="AE192" s="45"/>
      <c r="AF192" s="45"/>
      <c r="AG192" s="55">
        <f>9380.44*12</f>
        <v>112565.28</v>
      </c>
      <c r="AH192" s="55">
        <f>12266.35*12</f>
        <v>147196.20000000001</v>
      </c>
      <c r="AI192" s="56"/>
      <c r="AJ192" s="56"/>
      <c r="AK192" s="55"/>
      <c r="AL192" s="215">
        <f>O192-AH192+AG192-AH193+AG193-AH194+AG194-AH195+AG195-AH196+AG196-AH197+AG197-AH198+AG198</f>
        <v>473748.82</v>
      </c>
      <c r="AM192" s="215">
        <f>0+0+0+8989.57+7035.33+7035.33+7035.33+9380.44+9380.44+9380.44+28141.32+9380.44+9380.44+9380.44+9380.44+20370+19035.16+10989.56+10989.56+21979.12+10989.56+10989.56+10989.56+10989.56+10989.56+10989.56+10989.56+10989.56+10989.56+10989.56+21979.12</f>
        <v>339138.08</v>
      </c>
      <c r="AN192" s="215">
        <v>131874.72</v>
      </c>
      <c r="AO192" s="215">
        <f>AM192+AN192</f>
        <v>471012.80000000005</v>
      </c>
      <c r="AP192" s="49" t="s">
        <v>292</v>
      </c>
      <c r="AQ192" s="50">
        <v>42191</v>
      </c>
      <c r="AR192" s="50">
        <v>42557</v>
      </c>
      <c r="AS192" s="53">
        <v>11610</v>
      </c>
      <c r="AT192" s="6" t="s">
        <v>338</v>
      </c>
      <c r="AU192" s="53">
        <v>11610</v>
      </c>
      <c r="AV192" s="45"/>
      <c r="AW192" s="239"/>
      <c r="AX192" s="239"/>
      <c r="AY192" s="239"/>
      <c r="AZ192" s="239"/>
      <c r="BA192" s="239"/>
      <c r="BB192" s="212"/>
      <c r="BC192" s="212"/>
      <c r="BD192" s="239"/>
      <c r="BE192" s="239"/>
      <c r="BF192" s="239"/>
      <c r="BG192" s="239"/>
      <c r="BH192" s="239"/>
      <c r="BI192" s="239"/>
      <c r="BJ192" s="239"/>
      <c r="BK192" s="239"/>
      <c r="BL192" s="239"/>
      <c r="BM192" s="239"/>
    </row>
    <row r="193" spans="1:65" ht="51" x14ac:dyDescent="0.2">
      <c r="A193" s="218"/>
      <c r="B193" s="224"/>
      <c r="C193" s="212"/>
      <c r="D193" s="212"/>
      <c r="E193" s="212"/>
      <c r="F193" s="213"/>
      <c r="G193" s="212"/>
      <c r="H193" s="211"/>
      <c r="I193" s="210"/>
      <c r="J193" s="210"/>
      <c r="K193" s="216"/>
      <c r="L193" s="219"/>
      <c r="M193" s="212"/>
      <c r="N193" s="210"/>
      <c r="O193" s="215"/>
      <c r="P193" s="217"/>
      <c r="Q193" s="210"/>
      <c r="R193" s="210"/>
      <c r="S193" s="212"/>
      <c r="T193" s="212"/>
      <c r="U193" s="215"/>
      <c r="V193" s="215"/>
      <c r="W193" s="212"/>
      <c r="X193" s="6" t="s">
        <v>776</v>
      </c>
      <c r="Y193" s="2" t="s">
        <v>132</v>
      </c>
      <c r="Z193" s="50">
        <v>42809</v>
      </c>
      <c r="AA193" s="52">
        <v>12025</v>
      </c>
      <c r="AB193" s="9" t="s">
        <v>625</v>
      </c>
      <c r="AC193" s="42">
        <v>42809</v>
      </c>
      <c r="AD193" s="42">
        <v>43174</v>
      </c>
      <c r="AE193" s="45"/>
      <c r="AF193" s="45"/>
      <c r="AG193" s="55">
        <v>112565.28</v>
      </c>
      <c r="AH193" s="55"/>
      <c r="AI193" s="56"/>
      <c r="AJ193" s="56"/>
      <c r="AK193" s="55"/>
      <c r="AL193" s="215"/>
      <c r="AM193" s="215"/>
      <c r="AN193" s="215"/>
      <c r="AO193" s="215"/>
      <c r="AP193" s="49"/>
      <c r="AQ193" s="50"/>
      <c r="AR193" s="50"/>
      <c r="AS193" s="53"/>
      <c r="AT193" s="6"/>
      <c r="AU193" s="53"/>
      <c r="AV193" s="45"/>
      <c r="AW193" s="239"/>
      <c r="AX193" s="239"/>
      <c r="AY193" s="239"/>
      <c r="AZ193" s="239"/>
      <c r="BA193" s="239"/>
      <c r="BB193" s="212"/>
      <c r="BC193" s="212"/>
      <c r="BD193" s="239"/>
      <c r="BE193" s="239"/>
      <c r="BF193" s="239"/>
      <c r="BG193" s="239"/>
      <c r="BH193" s="239"/>
      <c r="BI193" s="239"/>
      <c r="BJ193" s="239"/>
      <c r="BK193" s="239"/>
      <c r="BL193" s="239"/>
      <c r="BM193" s="239"/>
    </row>
    <row r="194" spans="1:65" ht="127.5" x14ac:dyDescent="0.2">
      <c r="A194" s="218"/>
      <c r="B194" s="224"/>
      <c r="C194" s="212"/>
      <c r="D194" s="212"/>
      <c r="E194" s="212"/>
      <c r="F194" s="213"/>
      <c r="G194" s="212"/>
      <c r="H194" s="211"/>
      <c r="I194" s="210"/>
      <c r="J194" s="210"/>
      <c r="K194" s="216"/>
      <c r="L194" s="219"/>
      <c r="M194" s="212"/>
      <c r="N194" s="210"/>
      <c r="O194" s="215"/>
      <c r="P194" s="217"/>
      <c r="Q194" s="210"/>
      <c r="R194" s="210"/>
      <c r="S194" s="212"/>
      <c r="T194" s="212"/>
      <c r="U194" s="215"/>
      <c r="V194" s="215"/>
      <c r="W194" s="212"/>
      <c r="X194" s="9" t="s">
        <v>285</v>
      </c>
      <c r="Y194" s="2" t="s">
        <v>142</v>
      </c>
      <c r="Z194" s="50">
        <v>42891</v>
      </c>
      <c r="AA194" s="52">
        <v>12075</v>
      </c>
      <c r="AB194" s="9" t="s">
        <v>660</v>
      </c>
      <c r="AC194" s="42"/>
      <c r="AD194" s="42"/>
      <c r="AE194" s="45"/>
      <c r="AF194" s="45"/>
      <c r="AG194" s="55">
        <v>23332.28</v>
      </c>
      <c r="AH194" s="55"/>
      <c r="AI194" s="56"/>
      <c r="AJ194" s="56"/>
      <c r="AK194" s="55"/>
      <c r="AL194" s="215"/>
      <c r="AM194" s="215"/>
      <c r="AN194" s="215"/>
      <c r="AO194" s="215"/>
      <c r="AP194" s="51"/>
      <c r="AQ194" s="50"/>
      <c r="AR194" s="50"/>
      <c r="AS194" s="53"/>
      <c r="AT194" s="6"/>
      <c r="AU194" s="53"/>
      <c r="AV194" s="45"/>
      <c r="AW194" s="239"/>
      <c r="AX194" s="239"/>
      <c r="AY194" s="239"/>
      <c r="AZ194" s="239"/>
      <c r="BA194" s="239"/>
      <c r="BB194" s="212"/>
      <c r="BC194" s="212"/>
      <c r="BD194" s="239"/>
      <c r="BE194" s="239"/>
      <c r="BF194" s="239"/>
      <c r="BG194" s="239"/>
      <c r="BH194" s="239"/>
      <c r="BI194" s="239"/>
      <c r="BJ194" s="239"/>
      <c r="BK194" s="239"/>
      <c r="BL194" s="239"/>
      <c r="BM194" s="239"/>
    </row>
    <row r="195" spans="1:65" ht="38.25" x14ac:dyDescent="0.2">
      <c r="A195" s="218"/>
      <c r="B195" s="224"/>
      <c r="C195" s="212"/>
      <c r="D195" s="212"/>
      <c r="E195" s="212"/>
      <c r="F195" s="213"/>
      <c r="G195" s="212"/>
      <c r="H195" s="211"/>
      <c r="I195" s="210"/>
      <c r="J195" s="210"/>
      <c r="K195" s="216"/>
      <c r="L195" s="219"/>
      <c r="M195" s="212"/>
      <c r="N195" s="210"/>
      <c r="O195" s="215"/>
      <c r="P195" s="217"/>
      <c r="Q195" s="210"/>
      <c r="R195" s="210"/>
      <c r="S195" s="212"/>
      <c r="T195" s="212"/>
      <c r="U195" s="215"/>
      <c r="V195" s="215"/>
      <c r="W195" s="212"/>
      <c r="X195" s="6" t="s">
        <v>776</v>
      </c>
      <c r="Y195" s="2" t="s">
        <v>143</v>
      </c>
      <c r="Z195" s="50">
        <v>43174</v>
      </c>
      <c r="AA195" s="52">
        <v>12264</v>
      </c>
      <c r="AB195" s="9" t="s">
        <v>821</v>
      </c>
      <c r="AC195" s="42">
        <v>43174</v>
      </c>
      <c r="AD195" s="42">
        <v>43358</v>
      </c>
      <c r="AE195" s="45"/>
      <c r="AF195" s="45"/>
      <c r="AG195" s="55">
        <v>65937.36</v>
      </c>
      <c r="AH195" s="55">
        <f>AG195/6</f>
        <v>10989.56</v>
      </c>
      <c r="AI195" s="56"/>
      <c r="AJ195" s="56"/>
      <c r="AK195" s="55"/>
      <c r="AL195" s="215"/>
      <c r="AM195" s="215"/>
      <c r="AN195" s="215"/>
      <c r="AO195" s="215"/>
      <c r="AP195" s="49"/>
      <c r="AQ195" s="50"/>
      <c r="AR195" s="50"/>
      <c r="AS195" s="53"/>
      <c r="AT195" s="6"/>
      <c r="AU195" s="53"/>
      <c r="AV195" s="45"/>
      <c r="AW195" s="239"/>
      <c r="AX195" s="239"/>
      <c r="AY195" s="239"/>
      <c r="AZ195" s="239"/>
      <c r="BA195" s="239"/>
      <c r="BB195" s="212"/>
      <c r="BC195" s="212"/>
      <c r="BD195" s="239"/>
      <c r="BE195" s="239"/>
      <c r="BF195" s="239"/>
      <c r="BG195" s="239"/>
      <c r="BH195" s="239"/>
      <c r="BI195" s="239"/>
      <c r="BJ195" s="239"/>
      <c r="BK195" s="239"/>
      <c r="BL195" s="239"/>
      <c r="BM195" s="239"/>
    </row>
    <row r="196" spans="1:65" ht="51" x14ac:dyDescent="0.2">
      <c r="A196" s="218"/>
      <c r="B196" s="224"/>
      <c r="C196" s="212"/>
      <c r="D196" s="212"/>
      <c r="E196" s="212"/>
      <c r="F196" s="213"/>
      <c r="G196" s="212"/>
      <c r="H196" s="211"/>
      <c r="I196" s="210"/>
      <c r="J196" s="210"/>
      <c r="K196" s="216"/>
      <c r="L196" s="219"/>
      <c r="M196" s="212"/>
      <c r="N196" s="210"/>
      <c r="O196" s="215"/>
      <c r="P196" s="217"/>
      <c r="Q196" s="210"/>
      <c r="R196" s="210"/>
      <c r="S196" s="212"/>
      <c r="T196" s="212"/>
      <c r="U196" s="215"/>
      <c r="V196" s="215"/>
      <c r="W196" s="212"/>
      <c r="X196" s="6" t="s">
        <v>776</v>
      </c>
      <c r="Y196" s="2" t="s">
        <v>144</v>
      </c>
      <c r="Z196" s="50">
        <v>43357</v>
      </c>
      <c r="AA196" s="52">
        <v>12408</v>
      </c>
      <c r="AB196" s="9" t="s">
        <v>964</v>
      </c>
      <c r="AC196" s="42">
        <v>43358</v>
      </c>
      <c r="AD196" s="42">
        <v>43465</v>
      </c>
      <c r="AE196" s="45"/>
      <c r="AF196" s="45"/>
      <c r="AG196" s="55">
        <v>38463.46</v>
      </c>
      <c r="AH196" s="55"/>
      <c r="AI196" s="56"/>
      <c r="AJ196" s="56"/>
      <c r="AK196" s="55"/>
      <c r="AL196" s="215"/>
      <c r="AM196" s="215"/>
      <c r="AN196" s="215"/>
      <c r="AO196" s="215"/>
      <c r="AP196" s="49"/>
      <c r="AQ196" s="50"/>
      <c r="AR196" s="50"/>
      <c r="AS196" s="53"/>
      <c r="AT196" s="6"/>
      <c r="AU196" s="53"/>
      <c r="AV196" s="45"/>
      <c r="AW196" s="1"/>
      <c r="AX196" s="1"/>
      <c r="AY196" s="1"/>
      <c r="AZ196" s="1"/>
      <c r="BA196" s="1"/>
      <c r="BB196" s="2"/>
      <c r="BC196" s="2"/>
      <c r="BD196" s="1"/>
      <c r="BE196" s="1"/>
      <c r="BF196" s="1"/>
      <c r="BG196" s="1"/>
      <c r="BH196" s="1"/>
      <c r="BI196" s="1"/>
      <c r="BJ196" s="1"/>
      <c r="BK196" s="1"/>
      <c r="BL196" s="1"/>
      <c r="BM196" s="1"/>
    </row>
    <row r="197" spans="1:65" ht="38.25" x14ac:dyDescent="0.2">
      <c r="A197" s="218"/>
      <c r="B197" s="224"/>
      <c r="C197" s="212"/>
      <c r="D197" s="212"/>
      <c r="E197" s="212"/>
      <c r="F197" s="213"/>
      <c r="G197" s="212"/>
      <c r="H197" s="211"/>
      <c r="I197" s="210"/>
      <c r="J197" s="210"/>
      <c r="K197" s="216"/>
      <c r="L197" s="219"/>
      <c r="M197" s="212"/>
      <c r="N197" s="210"/>
      <c r="O197" s="215"/>
      <c r="P197" s="217"/>
      <c r="Q197" s="210"/>
      <c r="R197" s="210"/>
      <c r="S197" s="212"/>
      <c r="T197" s="212"/>
      <c r="U197" s="215"/>
      <c r="V197" s="215"/>
      <c r="W197" s="212"/>
      <c r="X197" s="6" t="s">
        <v>776</v>
      </c>
      <c r="Y197" s="2" t="s">
        <v>116</v>
      </c>
      <c r="Z197" s="50">
        <v>43447</v>
      </c>
      <c r="AA197" s="52">
        <v>12457</v>
      </c>
      <c r="AB197" s="9" t="s">
        <v>992</v>
      </c>
      <c r="AC197" s="42">
        <v>43465</v>
      </c>
      <c r="AD197" s="42">
        <v>43646</v>
      </c>
      <c r="AE197" s="45"/>
      <c r="AF197" s="45"/>
      <c r="AG197" s="55">
        <v>65937.36</v>
      </c>
      <c r="AH197" s="55"/>
      <c r="AI197" s="56"/>
      <c r="AJ197" s="56"/>
      <c r="AK197" s="55"/>
      <c r="AL197" s="215"/>
      <c r="AM197" s="215"/>
      <c r="AN197" s="215"/>
      <c r="AO197" s="215"/>
      <c r="AP197" s="49"/>
      <c r="AQ197" s="50"/>
      <c r="AR197" s="50"/>
      <c r="AS197" s="53"/>
      <c r="AT197" s="6"/>
      <c r="AU197" s="53"/>
      <c r="AV197" s="45"/>
      <c r="AW197" s="1"/>
      <c r="AX197" s="1"/>
      <c r="AY197" s="1"/>
      <c r="AZ197" s="1"/>
      <c r="BA197" s="1"/>
      <c r="BB197" s="2"/>
      <c r="BC197" s="2"/>
      <c r="BD197" s="1"/>
      <c r="BE197" s="1"/>
      <c r="BF197" s="1"/>
      <c r="BG197" s="1"/>
      <c r="BH197" s="1"/>
      <c r="BI197" s="1"/>
      <c r="BJ197" s="1"/>
      <c r="BK197" s="1"/>
      <c r="BL197" s="1"/>
      <c r="BM197" s="1"/>
    </row>
    <row r="198" spans="1:65" ht="38.25" x14ac:dyDescent="0.2">
      <c r="A198" s="218"/>
      <c r="B198" s="224"/>
      <c r="C198" s="212"/>
      <c r="D198" s="212"/>
      <c r="E198" s="212"/>
      <c r="F198" s="213"/>
      <c r="G198" s="212"/>
      <c r="H198" s="211"/>
      <c r="I198" s="210"/>
      <c r="J198" s="210"/>
      <c r="K198" s="216"/>
      <c r="L198" s="219"/>
      <c r="M198" s="212"/>
      <c r="N198" s="210"/>
      <c r="O198" s="215"/>
      <c r="P198" s="217"/>
      <c r="Q198" s="210"/>
      <c r="R198" s="210"/>
      <c r="S198" s="212"/>
      <c r="T198" s="212"/>
      <c r="U198" s="215"/>
      <c r="V198" s="215"/>
      <c r="W198" s="212"/>
      <c r="X198" s="6" t="s">
        <v>776</v>
      </c>
      <c r="Y198" s="2" t="s">
        <v>119</v>
      </c>
      <c r="Z198" s="50">
        <v>43623</v>
      </c>
      <c r="AA198" s="52">
        <v>12580</v>
      </c>
      <c r="AB198" s="9" t="s">
        <v>992</v>
      </c>
      <c r="AC198" s="42">
        <v>43646</v>
      </c>
      <c r="AD198" s="42">
        <v>43830</v>
      </c>
      <c r="AE198" s="45"/>
      <c r="AF198" s="45"/>
      <c r="AG198" s="55">
        <v>65937.36</v>
      </c>
      <c r="AH198" s="55"/>
      <c r="AI198" s="56"/>
      <c r="AJ198" s="56"/>
      <c r="AK198" s="55"/>
      <c r="AL198" s="215"/>
      <c r="AM198" s="215"/>
      <c r="AN198" s="215"/>
      <c r="AO198" s="215"/>
      <c r="AP198" s="49"/>
      <c r="AQ198" s="50"/>
      <c r="AR198" s="50"/>
      <c r="AS198" s="53"/>
      <c r="AT198" s="6"/>
      <c r="AU198" s="53"/>
      <c r="AV198" s="45"/>
      <c r="AW198" s="1"/>
      <c r="AX198" s="1"/>
      <c r="AY198" s="1"/>
      <c r="AZ198" s="1"/>
      <c r="BA198" s="1"/>
      <c r="BB198" s="2"/>
      <c r="BC198" s="2"/>
      <c r="BD198" s="1"/>
      <c r="BE198" s="1"/>
      <c r="BF198" s="1"/>
      <c r="BG198" s="1"/>
      <c r="BH198" s="1"/>
      <c r="BI198" s="1"/>
      <c r="BJ198" s="1"/>
      <c r="BK198" s="1"/>
      <c r="BL198" s="1"/>
      <c r="BM198" s="1"/>
    </row>
    <row r="199" spans="1:65" ht="38.25" x14ac:dyDescent="0.2">
      <c r="A199" s="236">
        <v>27</v>
      </c>
      <c r="B199" s="224" t="s">
        <v>449</v>
      </c>
      <c r="C199" s="212" t="s">
        <v>370</v>
      </c>
      <c r="D199" s="212" t="s">
        <v>158</v>
      </c>
      <c r="E199" s="212" t="s">
        <v>123</v>
      </c>
      <c r="F199" s="213" t="s">
        <v>452</v>
      </c>
      <c r="G199" s="212" t="s">
        <v>458</v>
      </c>
      <c r="H199" s="211" t="s">
        <v>369</v>
      </c>
      <c r="I199" s="210">
        <v>42467</v>
      </c>
      <c r="J199" s="210">
        <v>42832</v>
      </c>
      <c r="K199" s="216" t="s">
        <v>443</v>
      </c>
      <c r="L199" s="219" t="s">
        <v>450</v>
      </c>
      <c r="M199" s="212" t="s">
        <v>451</v>
      </c>
      <c r="N199" s="210">
        <v>42488</v>
      </c>
      <c r="O199" s="215">
        <v>107976</v>
      </c>
      <c r="P199" s="217">
        <v>11794</v>
      </c>
      <c r="Q199" s="210">
        <v>42488</v>
      </c>
      <c r="R199" s="210">
        <v>42853</v>
      </c>
      <c r="S199" s="212" t="s">
        <v>190</v>
      </c>
      <c r="T199" s="212"/>
      <c r="U199" s="215"/>
      <c r="V199" s="215"/>
      <c r="W199" s="212" t="s">
        <v>129</v>
      </c>
      <c r="X199" s="6" t="s">
        <v>776</v>
      </c>
      <c r="Y199" s="1" t="s">
        <v>130</v>
      </c>
      <c r="Z199" s="42">
        <v>42850</v>
      </c>
      <c r="AA199" s="53">
        <v>12039</v>
      </c>
      <c r="AB199" s="9" t="s">
        <v>636</v>
      </c>
      <c r="AC199" s="42">
        <v>42853</v>
      </c>
      <c r="AD199" s="42">
        <v>43218</v>
      </c>
      <c r="AE199" s="45"/>
      <c r="AF199" s="45"/>
      <c r="AG199" s="55">
        <v>107976</v>
      </c>
      <c r="AH199" s="55"/>
      <c r="AI199" s="45"/>
      <c r="AJ199" s="45"/>
      <c r="AK199" s="55"/>
      <c r="AL199" s="215">
        <f>O199-AH199+AG199-AH200+AG200-AH201+AG201-AH202+AG202-AH203+AG203-AH204+AG204</f>
        <v>450499.86</v>
      </c>
      <c r="AM199" s="215">
        <f>0+0+0+8127.22+8998+8998+8998+8998+8998+17996+8998+8998+8998+8998+8998+8998+17996+8998+8998+8998+8998+8998+8998+8998+8998+8998+8998+8998+8998+8998+8998+17996</f>
        <v>287065.21999999997</v>
      </c>
      <c r="AN199" s="215">
        <v>107976</v>
      </c>
      <c r="AO199" s="215">
        <f>AM199+AN199</f>
        <v>395041.22</v>
      </c>
      <c r="AP199" s="45"/>
      <c r="AQ199" s="45"/>
      <c r="AR199" s="45"/>
      <c r="AS199" s="45"/>
      <c r="AT199" s="45"/>
      <c r="AU199" s="45"/>
      <c r="AV199" s="1"/>
      <c r="AW199" s="45"/>
      <c r="AX199" s="45"/>
      <c r="AY199" s="45"/>
      <c r="AZ199" s="45"/>
      <c r="BA199" s="45"/>
      <c r="BB199" s="6"/>
      <c r="BC199" s="6"/>
      <c r="BD199" s="45"/>
      <c r="BE199" s="45"/>
      <c r="BF199" s="45"/>
      <c r="BG199" s="45"/>
      <c r="BH199" s="45"/>
      <c r="BI199" s="45"/>
      <c r="BJ199" s="45"/>
      <c r="BK199" s="45"/>
      <c r="BL199" s="45"/>
      <c r="BM199" s="45"/>
    </row>
    <row r="200" spans="1:65" ht="38.25" x14ac:dyDescent="0.2">
      <c r="A200" s="236"/>
      <c r="B200" s="224"/>
      <c r="C200" s="212"/>
      <c r="D200" s="212"/>
      <c r="E200" s="212"/>
      <c r="F200" s="213"/>
      <c r="G200" s="212"/>
      <c r="H200" s="211"/>
      <c r="I200" s="210"/>
      <c r="J200" s="210"/>
      <c r="K200" s="216"/>
      <c r="L200" s="219"/>
      <c r="M200" s="212"/>
      <c r="N200" s="210"/>
      <c r="O200" s="215"/>
      <c r="P200" s="217"/>
      <c r="Q200" s="210"/>
      <c r="R200" s="210"/>
      <c r="S200" s="212"/>
      <c r="T200" s="212"/>
      <c r="U200" s="215"/>
      <c r="V200" s="215"/>
      <c r="W200" s="212"/>
      <c r="X200" s="6" t="s">
        <v>776</v>
      </c>
      <c r="Y200" s="1" t="s">
        <v>132</v>
      </c>
      <c r="Z200" s="42">
        <v>43217</v>
      </c>
      <c r="AA200" s="53">
        <v>12301</v>
      </c>
      <c r="AB200" s="9" t="s">
        <v>834</v>
      </c>
      <c r="AC200" s="42">
        <v>43218</v>
      </c>
      <c r="AD200" s="42">
        <v>43401</v>
      </c>
      <c r="AE200" s="45"/>
      <c r="AF200" s="45"/>
      <c r="AG200" s="55">
        <v>53988</v>
      </c>
      <c r="AH200" s="55"/>
      <c r="AI200" s="45"/>
      <c r="AJ200" s="45"/>
      <c r="AK200" s="55"/>
      <c r="AL200" s="215"/>
      <c r="AM200" s="215"/>
      <c r="AN200" s="215"/>
      <c r="AO200" s="215"/>
      <c r="AP200" s="47"/>
      <c r="AQ200" s="45"/>
      <c r="AR200" s="45"/>
      <c r="AS200" s="45"/>
      <c r="AT200" s="45"/>
      <c r="AU200" s="45"/>
      <c r="AV200" s="1"/>
      <c r="AW200" s="45"/>
      <c r="AX200" s="45"/>
      <c r="AY200" s="45"/>
      <c r="AZ200" s="45"/>
      <c r="BA200" s="45"/>
      <c r="BB200" s="6"/>
      <c r="BC200" s="6"/>
      <c r="BD200" s="45"/>
      <c r="BE200" s="45"/>
      <c r="BF200" s="45"/>
      <c r="BG200" s="45"/>
      <c r="BH200" s="45"/>
      <c r="BI200" s="45"/>
      <c r="BJ200" s="45"/>
      <c r="BK200" s="45"/>
      <c r="BL200" s="45"/>
      <c r="BM200" s="45"/>
    </row>
    <row r="201" spans="1:65" ht="51" x14ac:dyDescent="0.2">
      <c r="A201" s="236"/>
      <c r="B201" s="224"/>
      <c r="C201" s="212"/>
      <c r="D201" s="212"/>
      <c r="E201" s="212"/>
      <c r="F201" s="213"/>
      <c r="G201" s="212"/>
      <c r="H201" s="211"/>
      <c r="I201" s="210"/>
      <c r="J201" s="210"/>
      <c r="K201" s="216"/>
      <c r="L201" s="219"/>
      <c r="M201" s="212"/>
      <c r="N201" s="210"/>
      <c r="O201" s="215"/>
      <c r="P201" s="217"/>
      <c r="Q201" s="210"/>
      <c r="R201" s="210"/>
      <c r="S201" s="212"/>
      <c r="T201" s="212"/>
      <c r="U201" s="215"/>
      <c r="V201" s="215"/>
      <c r="W201" s="212"/>
      <c r="X201" s="6" t="s">
        <v>776</v>
      </c>
      <c r="Y201" s="1" t="s">
        <v>142</v>
      </c>
      <c r="Z201" s="42">
        <v>43391</v>
      </c>
      <c r="AA201" s="53">
        <v>12415</v>
      </c>
      <c r="AB201" s="9" t="s">
        <v>966</v>
      </c>
      <c r="AC201" s="42">
        <v>43401</v>
      </c>
      <c r="AD201" s="42">
        <v>43465</v>
      </c>
      <c r="AE201" s="45"/>
      <c r="AF201" s="45"/>
      <c r="AG201" s="55">
        <v>18595.86</v>
      </c>
      <c r="AH201" s="55"/>
      <c r="AI201" s="45"/>
      <c r="AJ201" s="45"/>
      <c r="AK201" s="55"/>
      <c r="AL201" s="215"/>
      <c r="AM201" s="215"/>
      <c r="AN201" s="215"/>
      <c r="AO201" s="215"/>
      <c r="AP201" s="47"/>
      <c r="AQ201" s="45"/>
      <c r="AR201" s="45"/>
      <c r="AS201" s="45"/>
      <c r="AT201" s="45"/>
      <c r="AU201" s="45"/>
      <c r="AV201" s="1"/>
      <c r="AW201" s="45"/>
      <c r="AX201" s="45"/>
      <c r="AY201" s="45"/>
      <c r="AZ201" s="45"/>
      <c r="BA201" s="45"/>
      <c r="BB201" s="6"/>
      <c r="BC201" s="6"/>
      <c r="BD201" s="45"/>
      <c r="BE201" s="45"/>
      <c r="BF201" s="45"/>
      <c r="BG201" s="45"/>
      <c r="BH201" s="45"/>
      <c r="BI201" s="45"/>
      <c r="BJ201" s="45"/>
      <c r="BK201" s="45"/>
      <c r="BL201" s="45"/>
      <c r="BM201" s="45"/>
    </row>
    <row r="202" spans="1:65" ht="38.25" x14ac:dyDescent="0.2">
      <c r="A202" s="236"/>
      <c r="B202" s="224"/>
      <c r="C202" s="212"/>
      <c r="D202" s="212"/>
      <c r="E202" s="212"/>
      <c r="F202" s="213"/>
      <c r="G202" s="212"/>
      <c r="H202" s="211"/>
      <c r="I202" s="210"/>
      <c r="J202" s="210"/>
      <c r="K202" s="216"/>
      <c r="L202" s="219"/>
      <c r="M202" s="212"/>
      <c r="N202" s="210"/>
      <c r="O202" s="215"/>
      <c r="P202" s="217"/>
      <c r="Q202" s="210"/>
      <c r="R202" s="210"/>
      <c r="S202" s="212"/>
      <c r="T202" s="212"/>
      <c r="U202" s="215"/>
      <c r="V202" s="215"/>
      <c r="W202" s="212"/>
      <c r="X202" s="6" t="s">
        <v>776</v>
      </c>
      <c r="Y202" s="1" t="s">
        <v>143</v>
      </c>
      <c r="Z202" s="42">
        <v>43453</v>
      </c>
      <c r="AA202" s="53">
        <v>12459</v>
      </c>
      <c r="AB202" s="9" t="s">
        <v>834</v>
      </c>
      <c r="AC202" s="42">
        <v>43465</v>
      </c>
      <c r="AD202" s="42">
        <v>43646</v>
      </c>
      <c r="AE202" s="45"/>
      <c r="AF202" s="45"/>
      <c r="AG202" s="55">
        <v>53988</v>
      </c>
      <c r="AH202" s="55"/>
      <c r="AI202" s="45"/>
      <c r="AJ202" s="45"/>
      <c r="AK202" s="55"/>
      <c r="AL202" s="215"/>
      <c r="AM202" s="215"/>
      <c r="AN202" s="215"/>
      <c r="AO202" s="215"/>
      <c r="AP202" s="47"/>
      <c r="AQ202" s="45"/>
      <c r="AR202" s="45"/>
      <c r="AS202" s="45"/>
      <c r="AT202" s="45"/>
      <c r="AU202" s="45"/>
      <c r="AV202" s="1"/>
      <c r="AW202" s="45"/>
      <c r="AX202" s="45"/>
      <c r="AY202" s="45"/>
      <c r="AZ202" s="45"/>
      <c r="BA202" s="45"/>
      <c r="BB202" s="6"/>
      <c r="BC202" s="6"/>
      <c r="BD202" s="45"/>
      <c r="BE202" s="45"/>
      <c r="BF202" s="45"/>
      <c r="BG202" s="45"/>
      <c r="BH202" s="45"/>
      <c r="BI202" s="45"/>
      <c r="BJ202" s="45"/>
      <c r="BK202" s="45"/>
      <c r="BL202" s="45"/>
      <c r="BM202" s="45"/>
    </row>
    <row r="203" spans="1:65" ht="38.25" x14ac:dyDescent="0.2">
      <c r="A203" s="236"/>
      <c r="B203" s="224"/>
      <c r="C203" s="212"/>
      <c r="D203" s="212"/>
      <c r="E203" s="212"/>
      <c r="F203" s="213"/>
      <c r="G203" s="212"/>
      <c r="H203" s="211"/>
      <c r="I203" s="210"/>
      <c r="J203" s="210"/>
      <c r="K203" s="216"/>
      <c r="L203" s="219"/>
      <c r="M203" s="212"/>
      <c r="N203" s="210"/>
      <c r="O203" s="215"/>
      <c r="P203" s="217"/>
      <c r="Q203" s="210"/>
      <c r="R203" s="210"/>
      <c r="S203" s="212"/>
      <c r="T203" s="212"/>
      <c r="U203" s="215"/>
      <c r="V203" s="215"/>
      <c r="W203" s="212"/>
      <c r="X203" s="6" t="s">
        <v>776</v>
      </c>
      <c r="Y203" s="1" t="s">
        <v>144</v>
      </c>
      <c r="Z203" s="42">
        <v>43635</v>
      </c>
      <c r="AA203" s="53">
        <v>12580</v>
      </c>
      <c r="AB203" s="9" t="s">
        <v>834</v>
      </c>
      <c r="AC203" s="42">
        <v>43646</v>
      </c>
      <c r="AD203" s="42">
        <v>43830</v>
      </c>
      <c r="AE203" s="45"/>
      <c r="AF203" s="45"/>
      <c r="AG203" s="55">
        <v>53988</v>
      </c>
      <c r="AH203" s="55"/>
      <c r="AI203" s="45"/>
      <c r="AJ203" s="45"/>
      <c r="AK203" s="55"/>
      <c r="AL203" s="215"/>
      <c r="AM203" s="215"/>
      <c r="AN203" s="215"/>
      <c r="AO203" s="215"/>
      <c r="AP203" s="47"/>
      <c r="AQ203" s="45"/>
      <c r="AR203" s="45"/>
      <c r="AS203" s="45"/>
      <c r="AT203" s="45"/>
      <c r="AU203" s="45"/>
      <c r="AV203" s="1"/>
      <c r="AW203" s="45"/>
      <c r="AX203" s="45"/>
      <c r="AY203" s="45"/>
      <c r="AZ203" s="45"/>
      <c r="BA203" s="45"/>
      <c r="BB203" s="6"/>
      <c r="BC203" s="6"/>
      <c r="BD203" s="45"/>
      <c r="BE203" s="45"/>
      <c r="BF203" s="45"/>
      <c r="BG203" s="45"/>
      <c r="BH203" s="45"/>
      <c r="BI203" s="45"/>
      <c r="BJ203" s="45"/>
      <c r="BK203" s="45"/>
      <c r="BL203" s="45"/>
      <c r="BM203" s="45"/>
    </row>
    <row r="204" spans="1:65" ht="38.25" x14ac:dyDescent="0.2">
      <c r="A204" s="236"/>
      <c r="B204" s="224"/>
      <c r="C204" s="212"/>
      <c r="D204" s="212"/>
      <c r="E204" s="212"/>
      <c r="F204" s="213"/>
      <c r="G204" s="212"/>
      <c r="H204" s="211"/>
      <c r="I204" s="210"/>
      <c r="J204" s="210"/>
      <c r="K204" s="216"/>
      <c r="L204" s="219"/>
      <c r="M204" s="212"/>
      <c r="N204" s="210"/>
      <c r="O204" s="215"/>
      <c r="P204" s="217"/>
      <c r="Q204" s="210"/>
      <c r="R204" s="210"/>
      <c r="S204" s="212"/>
      <c r="T204" s="212"/>
      <c r="U204" s="215"/>
      <c r="V204" s="215"/>
      <c r="W204" s="212"/>
      <c r="X204" s="6" t="s">
        <v>776</v>
      </c>
      <c r="Y204" s="1" t="s">
        <v>116</v>
      </c>
      <c r="Z204" s="42">
        <v>43812</v>
      </c>
      <c r="AA204" s="53">
        <v>12715</v>
      </c>
      <c r="AB204" s="9" t="s">
        <v>834</v>
      </c>
      <c r="AC204" s="42">
        <v>43830</v>
      </c>
      <c r="AD204" s="42">
        <v>44012</v>
      </c>
      <c r="AE204" s="45"/>
      <c r="AF204" s="45"/>
      <c r="AG204" s="55">
        <v>53988</v>
      </c>
      <c r="AH204" s="55"/>
      <c r="AI204" s="45"/>
      <c r="AJ204" s="45"/>
      <c r="AK204" s="55"/>
      <c r="AL204" s="215"/>
      <c r="AM204" s="215"/>
      <c r="AN204" s="215"/>
      <c r="AO204" s="215"/>
      <c r="AP204" s="47"/>
      <c r="AQ204" s="45"/>
      <c r="AR204" s="45"/>
      <c r="AS204" s="45"/>
      <c r="AT204" s="45"/>
      <c r="AU204" s="45"/>
      <c r="AV204" s="1"/>
      <c r="AW204" s="45"/>
      <c r="AX204" s="45"/>
      <c r="AY204" s="45"/>
      <c r="AZ204" s="45"/>
      <c r="BA204" s="45"/>
      <c r="BB204" s="6"/>
      <c r="BC204" s="6"/>
      <c r="BD204" s="45"/>
      <c r="BE204" s="45"/>
      <c r="BF204" s="45"/>
      <c r="BG204" s="45"/>
      <c r="BH204" s="45"/>
      <c r="BI204" s="45"/>
      <c r="BJ204" s="45"/>
      <c r="BK204" s="45"/>
      <c r="BL204" s="45"/>
      <c r="BM204" s="45"/>
    </row>
    <row r="205" spans="1:65" ht="38.25" x14ac:dyDescent="0.2">
      <c r="A205" s="236">
        <v>28</v>
      </c>
      <c r="B205" s="224" t="s">
        <v>453</v>
      </c>
      <c r="C205" s="212" t="s">
        <v>364</v>
      </c>
      <c r="D205" s="212" t="s">
        <v>456</v>
      </c>
      <c r="E205" s="212" t="s">
        <v>123</v>
      </c>
      <c r="F205" s="213" t="s">
        <v>457</v>
      </c>
      <c r="G205" s="212" t="s">
        <v>459</v>
      </c>
      <c r="H205" s="211"/>
      <c r="I205" s="211"/>
      <c r="J205" s="211"/>
      <c r="K205" s="216" t="s">
        <v>444</v>
      </c>
      <c r="L205" s="219" t="s">
        <v>454</v>
      </c>
      <c r="M205" s="212" t="s">
        <v>455</v>
      </c>
      <c r="N205" s="210">
        <v>42489</v>
      </c>
      <c r="O205" s="215">
        <v>171879.95</v>
      </c>
      <c r="P205" s="217">
        <v>11796</v>
      </c>
      <c r="Q205" s="210">
        <v>42489</v>
      </c>
      <c r="R205" s="210">
        <v>42854</v>
      </c>
      <c r="S205" s="212" t="s">
        <v>190</v>
      </c>
      <c r="T205" s="212"/>
      <c r="U205" s="215"/>
      <c r="V205" s="215"/>
      <c r="W205" s="212" t="s">
        <v>129</v>
      </c>
      <c r="X205" s="6" t="s">
        <v>776</v>
      </c>
      <c r="Y205" s="1" t="s">
        <v>130</v>
      </c>
      <c r="Z205" s="42">
        <v>42850</v>
      </c>
      <c r="AA205" s="53">
        <v>12039</v>
      </c>
      <c r="AB205" s="9" t="s">
        <v>637</v>
      </c>
      <c r="AC205" s="42">
        <v>42854</v>
      </c>
      <c r="AD205" s="42">
        <v>43219</v>
      </c>
      <c r="AE205" s="45"/>
      <c r="AF205" s="45"/>
      <c r="AG205" s="55">
        <v>171879.95</v>
      </c>
      <c r="AH205" s="55"/>
      <c r="AI205" s="45"/>
      <c r="AJ205" s="45"/>
      <c r="AK205" s="55"/>
      <c r="AL205" s="215">
        <f>O205-AH205+AG205-AH206+AG206-AH207+AG207-AH208+AG208-AH209+AG209-AH210+AG210-AH211+AG211-AH212+AG212</f>
        <v>728102.38000000012</v>
      </c>
      <c r="AM205" s="215">
        <f>0+0+0+11936.1+7161.66+7161.66+7161.66+7161.66+7161.66+14323.32+7161.66+7161.66+14323.32+7161.66+7161.66+7161.66+7161.66+7161.66+7161.66+14323.32+7161.66+7161.66+7161.66+7161.66+7161.66+7161.66+7161.66+7161.66+19097.76</f>
        <v>224398.68000000008</v>
      </c>
      <c r="AN205" s="215">
        <v>111586.4</v>
      </c>
      <c r="AO205" s="215">
        <f>AM205+AN205</f>
        <v>335985.08000000007</v>
      </c>
      <c r="AP205" s="265"/>
      <c r="AQ205" s="239"/>
      <c r="AR205" s="239"/>
      <c r="AS205" s="239"/>
      <c r="AT205" s="239"/>
      <c r="AU205" s="239"/>
      <c r="AV205" s="239"/>
      <c r="AW205" s="239"/>
      <c r="AX205" s="239"/>
      <c r="AY205" s="239"/>
      <c r="AZ205" s="239"/>
      <c r="BA205" s="239"/>
      <c r="BB205" s="212"/>
      <c r="BC205" s="212"/>
      <c r="BD205" s="239"/>
      <c r="BE205" s="239"/>
      <c r="BF205" s="239"/>
      <c r="BG205" s="239"/>
      <c r="BH205" s="239"/>
      <c r="BI205" s="239"/>
      <c r="BJ205" s="239"/>
      <c r="BK205" s="239"/>
      <c r="BL205" s="239"/>
      <c r="BM205" s="239"/>
    </row>
    <row r="206" spans="1:65" ht="38.25" x14ac:dyDescent="0.2">
      <c r="A206" s="236"/>
      <c r="B206" s="224"/>
      <c r="C206" s="212"/>
      <c r="D206" s="212"/>
      <c r="E206" s="212"/>
      <c r="F206" s="213"/>
      <c r="G206" s="212"/>
      <c r="H206" s="211"/>
      <c r="I206" s="211"/>
      <c r="J206" s="211"/>
      <c r="K206" s="216"/>
      <c r="L206" s="219"/>
      <c r="M206" s="212"/>
      <c r="N206" s="210"/>
      <c r="O206" s="215"/>
      <c r="P206" s="217"/>
      <c r="Q206" s="210"/>
      <c r="R206" s="210"/>
      <c r="S206" s="212"/>
      <c r="T206" s="212"/>
      <c r="U206" s="215"/>
      <c r="V206" s="215"/>
      <c r="W206" s="212"/>
      <c r="X206" s="6" t="s">
        <v>776</v>
      </c>
      <c r="Y206" s="1" t="s">
        <v>132</v>
      </c>
      <c r="Z206" s="42">
        <v>43202</v>
      </c>
      <c r="AA206" s="53">
        <v>12284</v>
      </c>
      <c r="AB206" s="9" t="s">
        <v>834</v>
      </c>
      <c r="AC206" s="42">
        <v>43219</v>
      </c>
      <c r="AD206" s="42">
        <v>43402</v>
      </c>
      <c r="AE206" s="45"/>
      <c r="AF206" s="45"/>
      <c r="AG206" s="55">
        <v>85939.98</v>
      </c>
      <c r="AH206" s="55"/>
      <c r="AI206" s="45"/>
      <c r="AJ206" s="45"/>
      <c r="AK206" s="55"/>
      <c r="AL206" s="215"/>
      <c r="AM206" s="215"/>
      <c r="AN206" s="215"/>
      <c r="AO206" s="215"/>
      <c r="AP206" s="239"/>
      <c r="AQ206" s="239"/>
      <c r="AR206" s="239"/>
      <c r="AS206" s="239"/>
      <c r="AT206" s="239"/>
      <c r="AU206" s="239"/>
      <c r="AV206" s="239"/>
      <c r="AW206" s="239"/>
      <c r="AX206" s="239"/>
      <c r="AY206" s="239"/>
      <c r="AZ206" s="239"/>
      <c r="BA206" s="239"/>
      <c r="BB206" s="212"/>
      <c r="BC206" s="212"/>
      <c r="BD206" s="239"/>
      <c r="BE206" s="239"/>
      <c r="BF206" s="239"/>
      <c r="BG206" s="239"/>
      <c r="BH206" s="239"/>
      <c r="BI206" s="239"/>
      <c r="BJ206" s="239"/>
      <c r="BK206" s="239"/>
      <c r="BL206" s="239"/>
      <c r="BM206" s="239"/>
    </row>
    <row r="207" spans="1:65" ht="102" x14ac:dyDescent="0.2">
      <c r="A207" s="236"/>
      <c r="B207" s="224"/>
      <c r="C207" s="212"/>
      <c r="D207" s="212"/>
      <c r="E207" s="212"/>
      <c r="F207" s="213"/>
      <c r="G207" s="212"/>
      <c r="H207" s="211"/>
      <c r="I207" s="211"/>
      <c r="J207" s="211"/>
      <c r="K207" s="216"/>
      <c r="L207" s="219"/>
      <c r="M207" s="212"/>
      <c r="N207" s="210"/>
      <c r="O207" s="215"/>
      <c r="P207" s="217"/>
      <c r="Q207" s="210"/>
      <c r="R207" s="210"/>
      <c r="S207" s="212"/>
      <c r="T207" s="212"/>
      <c r="U207" s="215"/>
      <c r="V207" s="215"/>
      <c r="W207" s="212"/>
      <c r="X207" s="6" t="s">
        <v>285</v>
      </c>
      <c r="Y207" s="1" t="s">
        <v>142</v>
      </c>
      <c r="Z207" s="42">
        <v>43249</v>
      </c>
      <c r="AA207" s="53">
        <v>12319</v>
      </c>
      <c r="AB207" s="9" t="s">
        <v>871</v>
      </c>
      <c r="AC207" s="42"/>
      <c r="AD207" s="42"/>
      <c r="AE207" s="45"/>
      <c r="AF207" s="45"/>
      <c r="AG207" s="55">
        <v>11936.1</v>
      </c>
      <c r="AH207" s="55"/>
      <c r="AI207" s="47"/>
      <c r="AJ207" s="45"/>
      <c r="AK207" s="55"/>
      <c r="AL207" s="215"/>
      <c r="AM207" s="215"/>
      <c r="AN207" s="215"/>
      <c r="AO207" s="215"/>
      <c r="AP207" s="239"/>
      <c r="AQ207" s="239"/>
      <c r="AR207" s="239"/>
      <c r="AS207" s="239"/>
      <c r="AT207" s="239"/>
      <c r="AU207" s="239"/>
      <c r="AV207" s="239"/>
      <c r="AW207" s="239"/>
      <c r="AX207" s="239"/>
      <c r="AY207" s="239"/>
      <c r="AZ207" s="239"/>
      <c r="BA207" s="239"/>
      <c r="BB207" s="212"/>
      <c r="BC207" s="212"/>
      <c r="BD207" s="239"/>
      <c r="BE207" s="239"/>
      <c r="BF207" s="239"/>
      <c r="BG207" s="239"/>
      <c r="BH207" s="239"/>
      <c r="BI207" s="239"/>
      <c r="BJ207" s="239"/>
      <c r="BK207" s="239"/>
      <c r="BL207" s="239"/>
      <c r="BM207" s="239"/>
    </row>
    <row r="208" spans="1:65" ht="38.25" x14ac:dyDescent="0.2">
      <c r="A208" s="236"/>
      <c r="B208" s="224"/>
      <c r="C208" s="212"/>
      <c r="D208" s="212"/>
      <c r="E208" s="212"/>
      <c r="F208" s="213"/>
      <c r="G208" s="212"/>
      <c r="H208" s="211"/>
      <c r="I208" s="211"/>
      <c r="J208" s="211"/>
      <c r="K208" s="216"/>
      <c r="L208" s="219"/>
      <c r="M208" s="212"/>
      <c r="N208" s="210"/>
      <c r="O208" s="215"/>
      <c r="P208" s="217"/>
      <c r="Q208" s="210"/>
      <c r="R208" s="210"/>
      <c r="S208" s="212"/>
      <c r="T208" s="212"/>
      <c r="U208" s="215"/>
      <c r="V208" s="215"/>
      <c r="W208" s="212"/>
      <c r="X208" s="6" t="s">
        <v>776</v>
      </c>
      <c r="Y208" s="1" t="s">
        <v>143</v>
      </c>
      <c r="Z208" s="42">
        <v>43402</v>
      </c>
      <c r="AA208" s="53">
        <v>12424</v>
      </c>
      <c r="AB208" s="9" t="s">
        <v>973</v>
      </c>
      <c r="AC208" s="42">
        <v>43402</v>
      </c>
      <c r="AD208" s="42">
        <v>43465</v>
      </c>
      <c r="AE208" s="45"/>
      <c r="AF208" s="45"/>
      <c r="AG208" s="55">
        <v>33421.08</v>
      </c>
      <c r="AH208" s="55"/>
      <c r="AI208" s="47"/>
      <c r="AJ208" s="45"/>
      <c r="AK208" s="55"/>
      <c r="AL208" s="215"/>
      <c r="AM208" s="215"/>
      <c r="AN208" s="215"/>
      <c r="AO208" s="215"/>
      <c r="AP208" s="1"/>
      <c r="AQ208" s="1"/>
      <c r="AR208" s="1"/>
      <c r="AS208" s="1"/>
      <c r="AT208" s="1"/>
      <c r="AU208" s="1"/>
      <c r="AV208" s="1"/>
      <c r="AW208" s="1"/>
      <c r="AX208" s="1"/>
      <c r="AY208" s="1"/>
      <c r="AZ208" s="1"/>
      <c r="BA208" s="1"/>
      <c r="BB208" s="2"/>
      <c r="BC208" s="2"/>
      <c r="BD208" s="1"/>
      <c r="BE208" s="1"/>
      <c r="BF208" s="1"/>
      <c r="BG208" s="1"/>
      <c r="BH208" s="1"/>
      <c r="BI208" s="1"/>
      <c r="BJ208" s="1"/>
      <c r="BK208" s="1"/>
      <c r="BL208" s="1"/>
      <c r="BM208" s="1"/>
    </row>
    <row r="209" spans="1:65" ht="63.75" x14ac:dyDescent="0.2">
      <c r="A209" s="236"/>
      <c r="B209" s="224"/>
      <c r="C209" s="212"/>
      <c r="D209" s="212"/>
      <c r="E209" s="212"/>
      <c r="F209" s="213"/>
      <c r="G209" s="212"/>
      <c r="H209" s="211"/>
      <c r="I209" s="211"/>
      <c r="J209" s="211"/>
      <c r="K209" s="216"/>
      <c r="L209" s="219"/>
      <c r="M209" s="212"/>
      <c r="N209" s="210"/>
      <c r="O209" s="215"/>
      <c r="P209" s="217"/>
      <c r="Q209" s="210"/>
      <c r="R209" s="210"/>
      <c r="S209" s="212"/>
      <c r="T209" s="212"/>
      <c r="U209" s="215"/>
      <c r="V209" s="215"/>
      <c r="W209" s="212"/>
      <c r="X209" s="6" t="s">
        <v>285</v>
      </c>
      <c r="Y209" s="1" t="s">
        <v>144</v>
      </c>
      <c r="Z209" s="42">
        <v>43405</v>
      </c>
      <c r="AA209" s="53">
        <v>12434</v>
      </c>
      <c r="AB209" s="9" t="s">
        <v>978</v>
      </c>
      <c r="AC209" s="42"/>
      <c r="AD209" s="42"/>
      <c r="AE209" s="45"/>
      <c r="AF209" s="45"/>
      <c r="AG209" s="55"/>
      <c r="AH209" s="55">
        <v>4774.4399999999996</v>
      </c>
      <c r="AI209" s="45"/>
      <c r="AJ209" s="45"/>
      <c r="AK209" s="55"/>
      <c r="AL209" s="215"/>
      <c r="AM209" s="215"/>
      <c r="AN209" s="215"/>
      <c r="AO209" s="215"/>
      <c r="AP209" s="1"/>
      <c r="AQ209" s="1"/>
      <c r="AR209" s="1"/>
      <c r="AS209" s="1"/>
      <c r="AT209" s="1"/>
      <c r="AU209" s="1"/>
      <c r="AV209" s="1"/>
      <c r="AW209" s="1"/>
      <c r="AX209" s="1"/>
      <c r="AY209" s="1"/>
      <c r="AZ209" s="1"/>
      <c r="BA209" s="1"/>
      <c r="BB209" s="2"/>
      <c r="BC209" s="2"/>
      <c r="BD209" s="1"/>
      <c r="BE209" s="1"/>
      <c r="BF209" s="1"/>
      <c r="BG209" s="1"/>
      <c r="BH209" s="1"/>
      <c r="BI209" s="1"/>
      <c r="BJ209" s="1"/>
      <c r="BK209" s="1"/>
      <c r="BL209" s="1"/>
      <c r="BM209" s="1"/>
    </row>
    <row r="210" spans="1:65" ht="38.25" x14ac:dyDescent="0.2">
      <c r="A210" s="236"/>
      <c r="B210" s="224"/>
      <c r="C210" s="212"/>
      <c r="D210" s="212"/>
      <c r="E210" s="212"/>
      <c r="F210" s="213"/>
      <c r="G210" s="212"/>
      <c r="H210" s="211"/>
      <c r="I210" s="211"/>
      <c r="J210" s="211"/>
      <c r="K210" s="216"/>
      <c r="L210" s="219"/>
      <c r="M210" s="212"/>
      <c r="N210" s="210"/>
      <c r="O210" s="215"/>
      <c r="P210" s="217"/>
      <c r="Q210" s="210"/>
      <c r="R210" s="210"/>
      <c r="S210" s="212"/>
      <c r="T210" s="212"/>
      <c r="U210" s="215"/>
      <c r="V210" s="215"/>
      <c r="W210" s="212"/>
      <c r="X210" s="6" t="s">
        <v>776</v>
      </c>
      <c r="Y210" s="1" t="s">
        <v>116</v>
      </c>
      <c r="Z210" s="42">
        <v>43438</v>
      </c>
      <c r="AA210" s="53">
        <v>12456</v>
      </c>
      <c r="AB210" s="9" t="s">
        <v>834</v>
      </c>
      <c r="AC210" s="42">
        <v>43465</v>
      </c>
      <c r="AD210" s="42">
        <v>43646</v>
      </c>
      <c r="AE210" s="45"/>
      <c r="AF210" s="45"/>
      <c r="AG210" s="55">
        <v>85939.92</v>
      </c>
      <c r="AH210" s="55"/>
      <c r="AI210" s="45"/>
      <c r="AJ210" s="45"/>
      <c r="AK210" s="55"/>
      <c r="AL210" s="215"/>
      <c r="AM210" s="215"/>
      <c r="AN210" s="215"/>
      <c r="AO210" s="215"/>
      <c r="AP210" s="1"/>
      <c r="AQ210" s="1"/>
      <c r="AR210" s="1"/>
      <c r="AS210" s="1"/>
      <c r="AT210" s="1"/>
      <c r="AU210" s="1"/>
      <c r="AV210" s="1"/>
      <c r="AW210" s="1"/>
      <c r="AX210" s="1"/>
      <c r="AY210" s="1"/>
      <c r="AZ210" s="1"/>
      <c r="BA210" s="1"/>
      <c r="BB210" s="2"/>
      <c r="BC210" s="2"/>
      <c r="BD210" s="1"/>
      <c r="BE210" s="1"/>
      <c r="BF210" s="1"/>
      <c r="BG210" s="1"/>
      <c r="BH210" s="1"/>
      <c r="BI210" s="1"/>
      <c r="BJ210" s="1"/>
      <c r="BK210" s="1"/>
      <c r="BL210" s="1"/>
      <c r="BM210" s="1"/>
    </row>
    <row r="211" spans="1:65" ht="38.25" x14ac:dyDescent="0.2">
      <c r="A211" s="236"/>
      <c r="B211" s="224"/>
      <c r="C211" s="212"/>
      <c r="D211" s="212"/>
      <c r="E211" s="212"/>
      <c r="F211" s="213"/>
      <c r="G211" s="212"/>
      <c r="H211" s="211"/>
      <c r="I211" s="211"/>
      <c r="J211" s="211"/>
      <c r="K211" s="216"/>
      <c r="L211" s="219"/>
      <c r="M211" s="212"/>
      <c r="N211" s="210"/>
      <c r="O211" s="215"/>
      <c r="P211" s="217"/>
      <c r="Q211" s="210"/>
      <c r="R211" s="210"/>
      <c r="S211" s="212"/>
      <c r="T211" s="212"/>
      <c r="U211" s="215"/>
      <c r="V211" s="215"/>
      <c r="W211" s="212"/>
      <c r="X211" s="6" t="s">
        <v>776</v>
      </c>
      <c r="Y211" s="1" t="s">
        <v>119</v>
      </c>
      <c r="Z211" s="42">
        <v>43623</v>
      </c>
      <c r="AA211" s="53">
        <v>12579</v>
      </c>
      <c r="AB211" s="9" t="s">
        <v>834</v>
      </c>
      <c r="AC211" s="42">
        <v>43646</v>
      </c>
      <c r="AD211" s="42">
        <v>43830</v>
      </c>
      <c r="AE211" s="45"/>
      <c r="AF211" s="45"/>
      <c r="AG211" s="55">
        <v>85939.92</v>
      </c>
      <c r="AH211" s="55"/>
      <c r="AI211" s="45"/>
      <c r="AJ211" s="45"/>
      <c r="AK211" s="55"/>
      <c r="AL211" s="215"/>
      <c r="AM211" s="215"/>
      <c r="AN211" s="215"/>
      <c r="AO211" s="215"/>
      <c r="AP211" s="1"/>
      <c r="AQ211" s="1"/>
      <c r="AR211" s="1"/>
      <c r="AS211" s="1"/>
      <c r="AT211" s="1"/>
      <c r="AU211" s="1"/>
      <c r="AV211" s="1"/>
      <c r="AW211" s="1"/>
      <c r="AX211" s="1"/>
      <c r="AY211" s="1"/>
      <c r="AZ211" s="1"/>
      <c r="BA211" s="1"/>
      <c r="BB211" s="2"/>
      <c r="BC211" s="2"/>
      <c r="BD211" s="1"/>
      <c r="BE211" s="1"/>
      <c r="BF211" s="1"/>
      <c r="BG211" s="1"/>
      <c r="BH211" s="1"/>
      <c r="BI211" s="1"/>
      <c r="BJ211" s="1"/>
      <c r="BK211" s="1"/>
      <c r="BL211" s="1"/>
      <c r="BM211" s="1"/>
    </row>
    <row r="212" spans="1:65" ht="38.25" x14ac:dyDescent="0.2">
      <c r="A212" s="236"/>
      <c r="B212" s="224"/>
      <c r="C212" s="212"/>
      <c r="D212" s="212"/>
      <c r="E212" s="212"/>
      <c r="F212" s="213"/>
      <c r="G212" s="212"/>
      <c r="H212" s="211"/>
      <c r="I212" s="211"/>
      <c r="J212" s="211"/>
      <c r="K212" s="216"/>
      <c r="L212" s="219"/>
      <c r="M212" s="212"/>
      <c r="N212" s="210"/>
      <c r="O212" s="215"/>
      <c r="P212" s="217"/>
      <c r="Q212" s="210"/>
      <c r="R212" s="210"/>
      <c r="S212" s="212"/>
      <c r="T212" s="212"/>
      <c r="U212" s="215"/>
      <c r="V212" s="215"/>
      <c r="W212" s="212"/>
      <c r="X212" s="6" t="s">
        <v>776</v>
      </c>
      <c r="Y212" s="1" t="s">
        <v>117</v>
      </c>
      <c r="Z212" s="42">
        <v>43801</v>
      </c>
      <c r="AA212" s="53">
        <v>12714</v>
      </c>
      <c r="AB212" s="9" t="s">
        <v>834</v>
      </c>
      <c r="AC212" s="42">
        <v>43830</v>
      </c>
      <c r="AD212" s="42">
        <v>44012</v>
      </c>
      <c r="AE212" s="45"/>
      <c r="AF212" s="45"/>
      <c r="AG212" s="55">
        <v>85939.92</v>
      </c>
      <c r="AH212" s="55"/>
      <c r="AI212" s="45"/>
      <c r="AJ212" s="45"/>
      <c r="AK212" s="55"/>
      <c r="AL212" s="215"/>
      <c r="AM212" s="215"/>
      <c r="AN212" s="215"/>
      <c r="AO212" s="215"/>
      <c r="AP212" s="1"/>
      <c r="AQ212" s="1"/>
      <c r="AR212" s="1"/>
      <c r="AS212" s="1"/>
      <c r="AT212" s="1"/>
      <c r="AU212" s="1"/>
      <c r="AV212" s="1"/>
      <c r="AW212" s="1"/>
      <c r="AX212" s="1"/>
      <c r="AY212" s="1"/>
      <c r="AZ212" s="1"/>
      <c r="BA212" s="1"/>
      <c r="BB212" s="2"/>
      <c r="BC212" s="2"/>
      <c r="BD212" s="1"/>
      <c r="BE212" s="1"/>
      <c r="BF212" s="1"/>
      <c r="BG212" s="1"/>
      <c r="BH212" s="1"/>
      <c r="BI212" s="1"/>
      <c r="BJ212" s="1"/>
      <c r="BK212" s="1"/>
      <c r="BL212" s="1"/>
      <c r="BM212" s="1"/>
    </row>
    <row r="213" spans="1:65" ht="76.5" x14ac:dyDescent="0.2">
      <c r="A213" s="236">
        <v>29</v>
      </c>
      <c r="B213" s="224" t="s">
        <v>449</v>
      </c>
      <c r="C213" s="212" t="s">
        <v>370</v>
      </c>
      <c r="D213" s="212" t="s">
        <v>158</v>
      </c>
      <c r="E213" s="212" t="s">
        <v>123</v>
      </c>
      <c r="F213" s="213" t="s">
        <v>452</v>
      </c>
      <c r="G213" s="212" t="s">
        <v>458</v>
      </c>
      <c r="H213" s="211" t="s">
        <v>369</v>
      </c>
      <c r="I213" s="210">
        <v>42467</v>
      </c>
      <c r="J213" s="210">
        <v>42832</v>
      </c>
      <c r="K213" s="216" t="s">
        <v>445</v>
      </c>
      <c r="L213" s="219" t="s">
        <v>460</v>
      </c>
      <c r="M213" s="212" t="s">
        <v>461</v>
      </c>
      <c r="N213" s="210">
        <v>42494</v>
      </c>
      <c r="O213" s="215">
        <v>107982</v>
      </c>
      <c r="P213" s="217">
        <v>11800</v>
      </c>
      <c r="Q213" s="210">
        <v>42494</v>
      </c>
      <c r="R213" s="210">
        <v>42859</v>
      </c>
      <c r="S213" s="212" t="s">
        <v>190</v>
      </c>
      <c r="T213" s="212"/>
      <c r="U213" s="215"/>
      <c r="V213" s="215"/>
      <c r="W213" s="212" t="s">
        <v>129</v>
      </c>
      <c r="X213" s="6" t="s">
        <v>776</v>
      </c>
      <c r="Y213" s="1" t="s">
        <v>130</v>
      </c>
      <c r="Z213" s="42">
        <v>42851</v>
      </c>
      <c r="AA213" s="53">
        <v>12041</v>
      </c>
      <c r="AB213" s="9" t="s">
        <v>638</v>
      </c>
      <c r="AC213" s="42">
        <v>42859</v>
      </c>
      <c r="AD213" s="42">
        <v>43224</v>
      </c>
      <c r="AE213" s="45"/>
      <c r="AF213" s="45"/>
      <c r="AG213" s="55">
        <v>107982</v>
      </c>
      <c r="AH213" s="55"/>
      <c r="AI213" s="47"/>
      <c r="AJ213" s="45"/>
      <c r="AK213" s="55"/>
      <c r="AL213" s="215">
        <f>O213-AH213+AG213-AH214+AG214-AH215+AG215-AH216+AG216-AH217+AG217-AH218+AG218</f>
        <v>448725.2</v>
      </c>
      <c r="AM213" s="215">
        <f>0+0+0+6095.74+8998+8998+8998.5+8998.5+8998.5+17997+0+8998.5+8998.5+8998.5+8998.5+8998.5+8998.5+17997+8998.5+8998.5+8998.5+8998.5+8998.5+8998.5+8998.5+8998.5+8998.5+8998.5+8998.5+8998.5+8998.5+8998.5+17997</f>
        <v>285048.24</v>
      </c>
      <c r="AN213" s="215">
        <v>107982</v>
      </c>
      <c r="AO213" s="215">
        <f>AM213+AN213</f>
        <v>393030.24</v>
      </c>
      <c r="AP213" s="45"/>
      <c r="AQ213" s="45"/>
      <c r="AR213" s="45"/>
      <c r="AS213" s="45"/>
      <c r="AT213" s="45"/>
      <c r="AU213" s="45"/>
      <c r="AV213" s="1"/>
      <c r="AW213" s="45"/>
      <c r="AX213" s="45"/>
      <c r="AY213" s="45"/>
      <c r="AZ213" s="45"/>
      <c r="BA213" s="45"/>
      <c r="BB213" s="6"/>
      <c r="BC213" s="6"/>
      <c r="BD213" s="45"/>
      <c r="BE213" s="45"/>
      <c r="BF213" s="45"/>
      <c r="BG213" s="45"/>
      <c r="BH213" s="45"/>
      <c r="BI213" s="45"/>
      <c r="BJ213" s="45"/>
      <c r="BK213" s="45"/>
      <c r="BL213" s="45"/>
      <c r="BM213" s="45"/>
    </row>
    <row r="214" spans="1:65" ht="38.25" x14ac:dyDescent="0.2">
      <c r="A214" s="236"/>
      <c r="B214" s="224"/>
      <c r="C214" s="212"/>
      <c r="D214" s="212"/>
      <c r="E214" s="212"/>
      <c r="F214" s="213"/>
      <c r="G214" s="212"/>
      <c r="H214" s="211"/>
      <c r="I214" s="210"/>
      <c r="J214" s="210"/>
      <c r="K214" s="216"/>
      <c r="L214" s="219"/>
      <c r="M214" s="212"/>
      <c r="N214" s="210"/>
      <c r="O214" s="215"/>
      <c r="P214" s="217"/>
      <c r="Q214" s="210"/>
      <c r="R214" s="210"/>
      <c r="S214" s="212"/>
      <c r="T214" s="212"/>
      <c r="U214" s="215"/>
      <c r="V214" s="215"/>
      <c r="W214" s="212"/>
      <c r="X214" s="6" t="s">
        <v>776</v>
      </c>
      <c r="Y214" s="1" t="s">
        <v>132</v>
      </c>
      <c r="Z214" s="42">
        <v>43222</v>
      </c>
      <c r="AA214" s="53">
        <v>12301</v>
      </c>
      <c r="AB214" s="9" t="s">
        <v>834</v>
      </c>
      <c r="AC214" s="42">
        <v>43224</v>
      </c>
      <c r="AD214" s="42">
        <v>43408</v>
      </c>
      <c r="AE214" s="45"/>
      <c r="AF214" s="45"/>
      <c r="AG214" s="55">
        <v>53991</v>
      </c>
      <c r="AH214" s="55"/>
      <c r="AI214" s="45"/>
      <c r="AJ214" s="45"/>
      <c r="AK214" s="55"/>
      <c r="AL214" s="215"/>
      <c r="AM214" s="215"/>
      <c r="AN214" s="215"/>
      <c r="AO214" s="215"/>
      <c r="AP214" s="47"/>
      <c r="AQ214" s="45"/>
      <c r="AR214" s="45"/>
      <c r="AS214" s="45"/>
      <c r="AT214" s="45"/>
      <c r="AU214" s="45"/>
      <c r="AV214" s="1"/>
      <c r="AW214" s="45"/>
      <c r="AX214" s="45"/>
      <c r="AY214" s="45"/>
      <c r="AZ214" s="45"/>
      <c r="BA214" s="45"/>
      <c r="BB214" s="6"/>
      <c r="BC214" s="6"/>
      <c r="BD214" s="45"/>
      <c r="BE214" s="45"/>
      <c r="BF214" s="45"/>
      <c r="BG214" s="45"/>
      <c r="BH214" s="45"/>
      <c r="BI214" s="45"/>
      <c r="BJ214" s="45"/>
      <c r="BK214" s="45"/>
      <c r="BL214" s="45"/>
      <c r="BM214" s="45"/>
    </row>
    <row r="215" spans="1:65" ht="51" x14ac:dyDescent="0.2">
      <c r="A215" s="236"/>
      <c r="B215" s="224"/>
      <c r="C215" s="212"/>
      <c r="D215" s="212"/>
      <c r="E215" s="212"/>
      <c r="F215" s="213"/>
      <c r="G215" s="212"/>
      <c r="H215" s="211"/>
      <c r="I215" s="210"/>
      <c r="J215" s="210"/>
      <c r="K215" s="216"/>
      <c r="L215" s="219"/>
      <c r="M215" s="212"/>
      <c r="N215" s="210"/>
      <c r="O215" s="215"/>
      <c r="P215" s="217"/>
      <c r="Q215" s="210"/>
      <c r="R215" s="210"/>
      <c r="S215" s="212"/>
      <c r="T215" s="212"/>
      <c r="U215" s="215"/>
      <c r="V215" s="215"/>
      <c r="W215" s="212"/>
      <c r="X215" s="6" t="s">
        <v>776</v>
      </c>
      <c r="Y215" s="1" t="s">
        <v>142</v>
      </c>
      <c r="Z215" s="42">
        <v>43383</v>
      </c>
      <c r="AA215" s="53">
        <v>12416</v>
      </c>
      <c r="AB215" s="9" t="s">
        <v>968</v>
      </c>
      <c r="AC215" s="42">
        <v>43408</v>
      </c>
      <c r="AD215" s="42">
        <v>43465</v>
      </c>
      <c r="AE215" s="45"/>
      <c r="AF215" s="45"/>
      <c r="AG215" s="55">
        <v>16797.2</v>
      </c>
      <c r="AH215" s="55"/>
      <c r="AI215" s="45"/>
      <c r="AJ215" s="45"/>
      <c r="AK215" s="55"/>
      <c r="AL215" s="215"/>
      <c r="AM215" s="215"/>
      <c r="AN215" s="215"/>
      <c r="AO215" s="215"/>
      <c r="AP215" s="47"/>
      <c r="AQ215" s="45"/>
      <c r="AR215" s="45"/>
      <c r="AS215" s="45"/>
      <c r="AT215" s="45"/>
      <c r="AU215" s="45"/>
      <c r="AV215" s="1"/>
      <c r="AW215" s="45"/>
      <c r="AX215" s="45"/>
      <c r="AY215" s="45"/>
      <c r="AZ215" s="45"/>
      <c r="BA215" s="45"/>
      <c r="BB215" s="6"/>
      <c r="BC215" s="6"/>
      <c r="BD215" s="45"/>
      <c r="BE215" s="45"/>
      <c r="BF215" s="45"/>
      <c r="BG215" s="45"/>
      <c r="BH215" s="45"/>
      <c r="BI215" s="45"/>
      <c r="BJ215" s="45"/>
      <c r="BK215" s="45"/>
      <c r="BL215" s="45"/>
      <c r="BM215" s="45"/>
    </row>
    <row r="216" spans="1:65" ht="38.25" x14ac:dyDescent="0.2">
      <c r="A216" s="236"/>
      <c r="B216" s="224"/>
      <c r="C216" s="212"/>
      <c r="D216" s="212"/>
      <c r="E216" s="212"/>
      <c r="F216" s="213"/>
      <c r="G216" s="212"/>
      <c r="H216" s="211"/>
      <c r="I216" s="210"/>
      <c r="J216" s="210"/>
      <c r="K216" s="216"/>
      <c r="L216" s="219"/>
      <c r="M216" s="212"/>
      <c r="N216" s="210"/>
      <c r="O216" s="215"/>
      <c r="P216" s="217"/>
      <c r="Q216" s="210"/>
      <c r="R216" s="210"/>
      <c r="S216" s="212"/>
      <c r="T216" s="212"/>
      <c r="U216" s="215"/>
      <c r="V216" s="215"/>
      <c r="W216" s="212"/>
      <c r="X216" s="6" t="s">
        <v>776</v>
      </c>
      <c r="Y216" s="1" t="s">
        <v>143</v>
      </c>
      <c r="Z216" s="42">
        <v>43453</v>
      </c>
      <c r="AA216" s="53">
        <v>12459</v>
      </c>
      <c r="AB216" s="9" t="s">
        <v>834</v>
      </c>
      <c r="AC216" s="42">
        <v>43465</v>
      </c>
      <c r="AD216" s="42">
        <v>43646</v>
      </c>
      <c r="AE216" s="45"/>
      <c r="AF216" s="45"/>
      <c r="AG216" s="55">
        <v>53991</v>
      </c>
      <c r="AH216" s="55"/>
      <c r="AI216" s="45"/>
      <c r="AJ216" s="45"/>
      <c r="AK216" s="55"/>
      <c r="AL216" s="215"/>
      <c r="AM216" s="215"/>
      <c r="AN216" s="215"/>
      <c r="AO216" s="215"/>
      <c r="AP216" s="47"/>
      <c r="AQ216" s="45"/>
      <c r="AR216" s="45"/>
      <c r="AS216" s="45"/>
      <c r="AT216" s="45"/>
      <c r="AU216" s="45"/>
      <c r="AV216" s="1"/>
      <c r="AW216" s="45"/>
      <c r="AX216" s="45"/>
      <c r="AY216" s="45"/>
      <c r="AZ216" s="45"/>
      <c r="BA216" s="45"/>
      <c r="BB216" s="6"/>
      <c r="BC216" s="6"/>
      <c r="BD216" s="45"/>
      <c r="BE216" s="45"/>
      <c r="BF216" s="45"/>
      <c r="BG216" s="45"/>
      <c r="BH216" s="45"/>
      <c r="BI216" s="45"/>
      <c r="BJ216" s="45"/>
      <c r="BK216" s="45"/>
      <c r="BL216" s="45"/>
      <c r="BM216" s="45"/>
    </row>
    <row r="217" spans="1:65" ht="38.25" x14ac:dyDescent="0.2">
      <c r="A217" s="236"/>
      <c r="B217" s="224"/>
      <c r="C217" s="212"/>
      <c r="D217" s="212"/>
      <c r="E217" s="212"/>
      <c r="F217" s="213"/>
      <c r="G217" s="212"/>
      <c r="H217" s="211"/>
      <c r="I217" s="210"/>
      <c r="J217" s="210"/>
      <c r="K217" s="216"/>
      <c r="L217" s="219"/>
      <c r="M217" s="212"/>
      <c r="N217" s="210"/>
      <c r="O217" s="215"/>
      <c r="P217" s="217"/>
      <c r="Q217" s="210"/>
      <c r="R217" s="210"/>
      <c r="S217" s="212"/>
      <c r="T217" s="212"/>
      <c r="U217" s="215"/>
      <c r="V217" s="215"/>
      <c r="W217" s="212"/>
      <c r="X217" s="6" t="s">
        <v>776</v>
      </c>
      <c r="Y217" s="1" t="s">
        <v>144</v>
      </c>
      <c r="Z217" s="42">
        <v>43635</v>
      </c>
      <c r="AA217" s="53">
        <v>12580</v>
      </c>
      <c r="AB217" s="9" t="s">
        <v>834</v>
      </c>
      <c r="AC217" s="42">
        <v>43646</v>
      </c>
      <c r="AD217" s="42">
        <v>43830</v>
      </c>
      <c r="AE217" s="45"/>
      <c r="AF217" s="45"/>
      <c r="AG217" s="55">
        <v>53991</v>
      </c>
      <c r="AH217" s="55"/>
      <c r="AI217" s="45"/>
      <c r="AJ217" s="45"/>
      <c r="AK217" s="55"/>
      <c r="AL217" s="215"/>
      <c r="AM217" s="215"/>
      <c r="AN217" s="215"/>
      <c r="AO217" s="215"/>
      <c r="AP217" s="47"/>
      <c r="AQ217" s="45"/>
      <c r="AR217" s="45"/>
      <c r="AS217" s="45"/>
      <c r="AT217" s="45"/>
      <c r="AU217" s="45"/>
      <c r="AV217" s="1"/>
      <c r="AW217" s="45"/>
      <c r="AX217" s="45"/>
      <c r="AY217" s="45"/>
      <c r="AZ217" s="45"/>
      <c r="BA217" s="45"/>
      <c r="BB217" s="6"/>
      <c r="BC217" s="6"/>
      <c r="BD217" s="45"/>
      <c r="BE217" s="45"/>
      <c r="BF217" s="45"/>
      <c r="BG217" s="45"/>
      <c r="BH217" s="45"/>
      <c r="BI217" s="45"/>
      <c r="BJ217" s="45"/>
      <c r="BK217" s="45"/>
      <c r="BL217" s="45"/>
      <c r="BM217" s="45"/>
    </row>
    <row r="218" spans="1:65" ht="38.25" x14ac:dyDescent="0.2">
      <c r="A218" s="236"/>
      <c r="B218" s="224"/>
      <c r="C218" s="212"/>
      <c r="D218" s="212"/>
      <c r="E218" s="212"/>
      <c r="F218" s="213"/>
      <c r="G218" s="212"/>
      <c r="H218" s="211"/>
      <c r="I218" s="210"/>
      <c r="J218" s="210"/>
      <c r="K218" s="216"/>
      <c r="L218" s="219"/>
      <c r="M218" s="212"/>
      <c r="N218" s="210"/>
      <c r="O218" s="215"/>
      <c r="P218" s="217"/>
      <c r="Q218" s="210"/>
      <c r="R218" s="210"/>
      <c r="S218" s="212"/>
      <c r="T218" s="212"/>
      <c r="U218" s="215"/>
      <c r="V218" s="215"/>
      <c r="W218" s="212"/>
      <c r="X218" s="6" t="s">
        <v>776</v>
      </c>
      <c r="Y218" s="1" t="s">
        <v>116</v>
      </c>
      <c r="Z218" s="42">
        <v>43812</v>
      </c>
      <c r="AA218" s="53">
        <v>12715</v>
      </c>
      <c r="AB218" s="9" t="s">
        <v>834</v>
      </c>
      <c r="AC218" s="42">
        <v>43830</v>
      </c>
      <c r="AD218" s="42">
        <v>44012</v>
      </c>
      <c r="AE218" s="45"/>
      <c r="AF218" s="45"/>
      <c r="AG218" s="55">
        <v>53991</v>
      </c>
      <c r="AH218" s="55"/>
      <c r="AI218" s="45"/>
      <c r="AJ218" s="45"/>
      <c r="AK218" s="55"/>
      <c r="AL218" s="215"/>
      <c r="AM218" s="215"/>
      <c r="AN218" s="215"/>
      <c r="AO218" s="215"/>
      <c r="AP218" s="47"/>
      <c r="AQ218" s="45"/>
      <c r="AR218" s="45"/>
      <c r="AS218" s="45"/>
      <c r="AT218" s="45"/>
      <c r="AU218" s="45"/>
      <c r="AV218" s="1"/>
      <c r="AW218" s="45"/>
      <c r="AX218" s="45"/>
      <c r="AY218" s="45"/>
      <c r="AZ218" s="45"/>
      <c r="BA218" s="45"/>
      <c r="BB218" s="6"/>
      <c r="BC218" s="6"/>
      <c r="BD218" s="45"/>
      <c r="BE218" s="45"/>
      <c r="BF218" s="45"/>
      <c r="BG218" s="45"/>
      <c r="BH218" s="45"/>
      <c r="BI218" s="45"/>
      <c r="BJ218" s="45"/>
      <c r="BK218" s="45"/>
      <c r="BL218" s="45"/>
      <c r="BM218" s="45"/>
    </row>
    <row r="219" spans="1:65" ht="38.25" x14ac:dyDescent="0.2">
      <c r="A219" s="236">
        <v>30</v>
      </c>
      <c r="B219" s="224" t="s">
        <v>471</v>
      </c>
      <c r="C219" s="212" t="s">
        <v>367</v>
      </c>
      <c r="D219" s="212" t="s">
        <v>189</v>
      </c>
      <c r="E219" s="212" t="s">
        <v>476</v>
      </c>
      <c r="F219" s="213" t="s">
        <v>472</v>
      </c>
      <c r="G219" s="212" t="s">
        <v>477</v>
      </c>
      <c r="H219" s="211"/>
      <c r="I219" s="211"/>
      <c r="J219" s="211"/>
      <c r="K219" s="216" t="s">
        <v>463</v>
      </c>
      <c r="L219" s="219" t="s">
        <v>473</v>
      </c>
      <c r="M219" s="212" t="s">
        <v>474</v>
      </c>
      <c r="N219" s="210">
        <v>42535</v>
      </c>
      <c r="O219" s="215">
        <v>1990400</v>
      </c>
      <c r="P219" s="217">
        <v>11826</v>
      </c>
      <c r="Q219" s="210">
        <v>42535</v>
      </c>
      <c r="R219" s="210">
        <v>42900</v>
      </c>
      <c r="S219" s="212" t="s">
        <v>475</v>
      </c>
      <c r="T219" s="212"/>
      <c r="U219" s="215"/>
      <c r="V219" s="215"/>
      <c r="W219" s="212" t="s">
        <v>238</v>
      </c>
      <c r="X219" s="6" t="s">
        <v>776</v>
      </c>
      <c r="Y219" s="1" t="s">
        <v>130</v>
      </c>
      <c r="Z219" s="42">
        <v>42894</v>
      </c>
      <c r="AA219" s="53">
        <v>12075</v>
      </c>
      <c r="AB219" s="9" t="s">
        <v>659</v>
      </c>
      <c r="AC219" s="42">
        <v>42900</v>
      </c>
      <c r="AD219" s="42">
        <v>43265</v>
      </c>
      <c r="AE219" s="45"/>
      <c r="AF219" s="45"/>
      <c r="AG219" s="55">
        <v>1427400</v>
      </c>
      <c r="AH219" s="55"/>
      <c r="AI219" s="45"/>
      <c r="AJ219" s="45"/>
      <c r="AK219" s="55"/>
      <c r="AL219" s="215">
        <f>O219-AH219+AG219-AH220+AG220-AH221+AG221-AH222+AG222-AH223+AG223-AH224+AG224</f>
        <v>6475545</v>
      </c>
      <c r="AM219" s="215">
        <f>0+100000+30000+30000+30000+30000+128600+128600+217550+217550+217550+118950+118950+101107.5+101107.5+101107.5+101107.5+101107.5+202215+101107.5+101107.5+101107.5+101107.5+101107.5+101107.5+101107.5+101107.5</f>
        <v>2884362.5</v>
      </c>
      <c r="AN219" s="215">
        <v>1323300</v>
      </c>
      <c r="AO219" s="215">
        <f>AM219+AN219</f>
        <v>4207662.5</v>
      </c>
      <c r="AP219" s="45"/>
      <c r="AQ219" s="45"/>
      <c r="AR219" s="45"/>
      <c r="AS219" s="45"/>
      <c r="AT219" s="45"/>
      <c r="AU219" s="45"/>
      <c r="AV219" s="1"/>
      <c r="AW219" s="45"/>
      <c r="AX219" s="45"/>
      <c r="AY219" s="45"/>
      <c r="AZ219" s="45"/>
      <c r="BA219" s="45"/>
      <c r="BB219" s="6"/>
      <c r="BC219" s="6"/>
      <c r="BD219" s="45"/>
      <c r="BE219" s="45"/>
      <c r="BF219" s="45"/>
      <c r="BG219" s="45"/>
      <c r="BH219" s="45"/>
      <c r="BI219" s="45"/>
      <c r="BJ219" s="45"/>
      <c r="BK219" s="45"/>
      <c r="BL219" s="45"/>
      <c r="BM219" s="45"/>
    </row>
    <row r="220" spans="1:65" ht="51" x14ac:dyDescent="0.2">
      <c r="A220" s="236"/>
      <c r="B220" s="224"/>
      <c r="C220" s="212"/>
      <c r="D220" s="212"/>
      <c r="E220" s="212"/>
      <c r="F220" s="213"/>
      <c r="G220" s="212"/>
      <c r="H220" s="211"/>
      <c r="I220" s="211"/>
      <c r="J220" s="211"/>
      <c r="K220" s="216"/>
      <c r="L220" s="219"/>
      <c r="M220" s="212"/>
      <c r="N220" s="210"/>
      <c r="O220" s="215"/>
      <c r="P220" s="217"/>
      <c r="Q220" s="210"/>
      <c r="R220" s="210"/>
      <c r="S220" s="212"/>
      <c r="T220" s="212"/>
      <c r="U220" s="215"/>
      <c r="V220" s="215"/>
      <c r="W220" s="212"/>
      <c r="X220" s="6" t="s">
        <v>776</v>
      </c>
      <c r="Y220" s="1" t="s">
        <v>132</v>
      </c>
      <c r="Z220" s="42">
        <v>43263</v>
      </c>
      <c r="AA220" s="53">
        <v>12327</v>
      </c>
      <c r="AB220" s="9" t="s">
        <v>875</v>
      </c>
      <c r="AC220" s="42">
        <v>43265</v>
      </c>
      <c r="AD220" s="42">
        <v>43465</v>
      </c>
      <c r="AE220" s="45"/>
      <c r="AF220" s="45"/>
      <c r="AG220" s="55">
        <v>773175</v>
      </c>
      <c r="AH220" s="55"/>
      <c r="AI220" s="45"/>
      <c r="AJ220" s="45"/>
      <c r="AK220" s="55"/>
      <c r="AL220" s="215"/>
      <c r="AM220" s="215"/>
      <c r="AN220" s="215"/>
      <c r="AO220" s="215"/>
      <c r="AP220" s="47"/>
      <c r="AQ220" s="45"/>
      <c r="AR220" s="45"/>
      <c r="AS220" s="45"/>
      <c r="AT220" s="45"/>
      <c r="AU220" s="45"/>
      <c r="AV220" s="1"/>
      <c r="AW220" s="45"/>
      <c r="AX220" s="45"/>
      <c r="AY220" s="45"/>
      <c r="AZ220" s="45"/>
      <c r="BA220" s="45"/>
      <c r="BB220" s="6"/>
      <c r="BC220" s="6"/>
      <c r="BD220" s="45"/>
      <c r="BE220" s="45"/>
      <c r="BF220" s="45"/>
      <c r="BG220" s="45"/>
      <c r="BH220" s="45"/>
      <c r="BI220" s="45"/>
      <c r="BJ220" s="45"/>
      <c r="BK220" s="45"/>
      <c r="BL220" s="45"/>
      <c r="BM220" s="45"/>
    </row>
    <row r="221" spans="1:65" ht="51" x14ac:dyDescent="0.2">
      <c r="A221" s="236"/>
      <c r="B221" s="224"/>
      <c r="C221" s="212"/>
      <c r="D221" s="212"/>
      <c r="E221" s="212"/>
      <c r="F221" s="213"/>
      <c r="G221" s="212"/>
      <c r="H221" s="211"/>
      <c r="I221" s="211"/>
      <c r="J221" s="211"/>
      <c r="K221" s="216"/>
      <c r="L221" s="219"/>
      <c r="M221" s="212"/>
      <c r="N221" s="210"/>
      <c r="O221" s="215"/>
      <c r="P221" s="217"/>
      <c r="Q221" s="210"/>
      <c r="R221" s="210"/>
      <c r="S221" s="212"/>
      <c r="T221" s="212"/>
      <c r="U221" s="215"/>
      <c r="V221" s="215"/>
      <c r="W221" s="212"/>
      <c r="X221" s="6" t="s">
        <v>776</v>
      </c>
      <c r="Y221" s="1" t="s">
        <v>142</v>
      </c>
      <c r="Z221" s="42">
        <v>43383</v>
      </c>
      <c r="AA221" s="53">
        <v>12468</v>
      </c>
      <c r="AB221" s="9" t="s">
        <v>1028</v>
      </c>
      <c r="AC221" s="42">
        <v>43465</v>
      </c>
      <c r="AD221" s="42">
        <v>43646</v>
      </c>
      <c r="AE221" s="45"/>
      <c r="AF221" s="45"/>
      <c r="AG221" s="55">
        <v>713700</v>
      </c>
      <c r="AH221" s="55"/>
      <c r="AI221" s="45"/>
      <c r="AJ221" s="45"/>
      <c r="AK221" s="55"/>
      <c r="AL221" s="215"/>
      <c r="AM221" s="215"/>
      <c r="AN221" s="215"/>
      <c r="AO221" s="215"/>
      <c r="AP221" s="47"/>
      <c r="AQ221" s="45"/>
      <c r="AR221" s="45"/>
      <c r="AS221" s="45"/>
      <c r="AT221" s="45"/>
      <c r="AU221" s="45"/>
      <c r="AV221" s="1"/>
      <c r="AW221" s="45"/>
      <c r="AX221" s="45"/>
      <c r="AY221" s="45"/>
      <c r="AZ221" s="45"/>
      <c r="BA221" s="45"/>
      <c r="BB221" s="6"/>
      <c r="BC221" s="6"/>
      <c r="BD221" s="45"/>
      <c r="BE221" s="45"/>
      <c r="BF221" s="45"/>
      <c r="BG221" s="45"/>
      <c r="BH221" s="45"/>
      <c r="BI221" s="45"/>
      <c r="BJ221" s="45"/>
      <c r="BK221" s="45"/>
      <c r="BL221" s="45"/>
      <c r="BM221" s="45"/>
    </row>
    <row r="222" spans="1:65" ht="51" x14ac:dyDescent="0.2">
      <c r="A222" s="236"/>
      <c r="B222" s="224"/>
      <c r="C222" s="212"/>
      <c r="D222" s="212"/>
      <c r="E222" s="212"/>
      <c r="F222" s="213"/>
      <c r="G222" s="212"/>
      <c r="H222" s="211"/>
      <c r="I222" s="211"/>
      <c r="J222" s="211"/>
      <c r="K222" s="216"/>
      <c r="L222" s="219"/>
      <c r="M222" s="212"/>
      <c r="N222" s="210"/>
      <c r="O222" s="215"/>
      <c r="P222" s="217"/>
      <c r="Q222" s="210"/>
      <c r="R222" s="210"/>
      <c r="S222" s="212"/>
      <c r="T222" s="212"/>
      <c r="U222" s="215"/>
      <c r="V222" s="215"/>
      <c r="W222" s="212"/>
      <c r="X222" s="6" t="s">
        <v>776</v>
      </c>
      <c r="Y222" s="1" t="s">
        <v>143</v>
      </c>
      <c r="Z222" s="42">
        <v>43615</v>
      </c>
      <c r="AA222" s="53">
        <v>12580</v>
      </c>
      <c r="AB222" s="9" t="s">
        <v>1028</v>
      </c>
      <c r="AC222" s="42">
        <v>43646</v>
      </c>
      <c r="AD222" s="42">
        <v>43830</v>
      </c>
      <c r="AE222" s="45"/>
      <c r="AF222" s="45"/>
      <c r="AG222" s="55">
        <v>713700</v>
      </c>
      <c r="AH222" s="55"/>
      <c r="AI222" s="45"/>
      <c r="AJ222" s="45"/>
      <c r="AK222" s="55"/>
      <c r="AL222" s="215"/>
      <c r="AM222" s="215"/>
      <c r="AN222" s="215"/>
      <c r="AO222" s="215"/>
      <c r="AP222" s="47"/>
      <c r="AQ222" s="45"/>
      <c r="AR222" s="45"/>
      <c r="AS222" s="45"/>
      <c r="AT222" s="45"/>
      <c r="AU222" s="45"/>
      <c r="AV222" s="1"/>
      <c r="AW222" s="45"/>
      <c r="AX222" s="45"/>
      <c r="AY222" s="45"/>
      <c r="AZ222" s="45"/>
      <c r="BA222" s="45"/>
      <c r="BB222" s="6"/>
      <c r="BC222" s="6"/>
      <c r="BD222" s="45"/>
      <c r="BE222" s="45"/>
      <c r="BF222" s="45"/>
      <c r="BG222" s="45"/>
      <c r="BH222" s="45"/>
      <c r="BI222" s="45"/>
      <c r="BJ222" s="45"/>
      <c r="BK222" s="45"/>
      <c r="BL222" s="45"/>
      <c r="BM222" s="45"/>
    </row>
    <row r="223" spans="1:65" ht="102" x14ac:dyDescent="0.2">
      <c r="A223" s="236"/>
      <c r="B223" s="224"/>
      <c r="C223" s="212"/>
      <c r="D223" s="212"/>
      <c r="E223" s="212"/>
      <c r="F223" s="213"/>
      <c r="G223" s="212"/>
      <c r="H223" s="211"/>
      <c r="I223" s="211"/>
      <c r="J223" s="211"/>
      <c r="K223" s="216"/>
      <c r="L223" s="219"/>
      <c r="M223" s="212"/>
      <c r="N223" s="210"/>
      <c r="O223" s="215"/>
      <c r="P223" s="217"/>
      <c r="Q223" s="210"/>
      <c r="R223" s="210"/>
      <c r="S223" s="212"/>
      <c r="T223" s="212"/>
      <c r="U223" s="215"/>
      <c r="V223" s="215"/>
      <c r="W223" s="212"/>
      <c r="X223" s="6" t="s">
        <v>285</v>
      </c>
      <c r="Y223" s="1" t="s">
        <v>144</v>
      </c>
      <c r="Z223" s="42">
        <v>43752</v>
      </c>
      <c r="AA223" s="53">
        <v>23664</v>
      </c>
      <c r="AB223" s="9" t="s">
        <v>1847</v>
      </c>
      <c r="AC223" s="42"/>
      <c r="AD223" s="42"/>
      <c r="AE223" s="45"/>
      <c r="AF223" s="45"/>
      <c r="AG223" s="55">
        <v>44550</v>
      </c>
      <c r="AH223" s="55"/>
      <c r="AI223" s="45"/>
      <c r="AJ223" s="45"/>
      <c r="AK223" s="55"/>
      <c r="AL223" s="215"/>
      <c r="AM223" s="215"/>
      <c r="AN223" s="215"/>
      <c r="AO223" s="215"/>
      <c r="AP223" s="47"/>
      <c r="AQ223" s="45"/>
      <c r="AR223" s="45"/>
      <c r="AS223" s="45"/>
      <c r="AT223" s="45"/>
      <c r="AU223" s="45"/>
      <c r="AV223" s="1"/>
      <c r="AW223" s="45"/>
      <c r="AX223" s="45"/>
      <c r="AY223" s="45"/>
      <c r="AZ223" s="45"/>
      <c r="BA223" s="45"/>
      <c r="BB223" s="6"/>
      <c r="BC223" s="6"/>
      <c r="BD223" s="45"/>
      <c r="BE223" s="45"/>
      <c r="BF223" s="45"/>
      <c r="BG223" s="45"/>
      <c r="BH223" s="45"/>
      <c r="BI223" s="45"/>
      <c r="BJ223" s="45"/>
      <c r="BK223" s="45"/>
      <c r="BL223" s="45"/>
      <c r="BM223" s="45"/>
    </row>
    <row r="224" spans="1:65" ht="51" x14ac:dyDescent="0.2">
      <c r="A224" s="236"/>
      <c r="B224" s="224"/>
      <c r="C224" s="212"/>
      <c r="D224" s="212"/>
      <c r="E224" s="212"/>
      <c r="F224" s="213"/>
      <c r="G224" s="212"/>
      <c r="H224" s="211"/>
      <c r="I224" s="211"/>
      <c r="J224" s="211"/>
      <c r="K224" s="216"/>
      <c r="L224" s="219"/>
      <c r="M224" s="212"/>
      <c r="N224" s="210"/>
      <c r="O224" s="215"/>
      <c r="P224" s="217"/>
      <c r="Q224" s="210"/>
      <c r="R224" s="210"/>
      <c r="S224" s="212"/>
      <c r="T224" s="212"/>
      <c r="U224" s="215"/>
      <c r="V224" s="215"/>
      <c r="W224" s="212"/>
      <c r="X224" s="6" t="s">
        <v>776</v>
      </c>
      <c r="Y224" s="1" t="s">
        <v>143</v>
      </c>
      <c r="Z224" s="42">
        <v>43615</v>
      </c>
      <c r="AA224" s="53">
        <v>12580</v>
      </c>
      <c r="AB224" s="9" t="s">
        <v>1848</v>
      </c>
      <c r="AC224" s="42">
        <v>43830</v>
      </c>
      <c r="AD224" s="42">
        <v>43996</v>
      </c>
      <c r="AE224" s="45"/>
      <c r="AF224" s="45"/>
      <c r="AG224" s="55">
        <v>812620</v>
      </c>
      <c r="AH224" s="55"/>
      <c r="AI224" s="45"/>
      <c r="AJ224" s="45"/>
      <c r="AK224" s="55"/>
      <c r="AL224" s="215"/>
      <c r="AM224" s="215"/>
      <c r="AN224" s="215"/>
      <c r="AO224" s="215"/>
      <c r="AP224" s="47"/>
      <c r="AQ224" s="45"/>
      <c r="AR224" s="45"/>
      <c r="AS224" s="45"/>
      <c r="AT224" s="45"/>
      <c r="AU224" s="45"/>
      <c r="AV224" s="1"/>
      <c r="AW224" s="45"/>
      <c r="AX224" s="45"/>
      <c r="AY224" s="45"/>
      <c r="AZ224" s="45"/>
      <c r="BA224" s="45"/>
      <c r="BB224" s="6"/>
      <c r="BC224" s="6"/>
      <c r="BD224" s="45"/>
      <c r="BE224" s="45"/>
      <c r="BF224" s="45"/>
      <c r="BG224" s="45"/>
      <c r="BH224" s="45"/>
      <c r="BI224" s="45"/>
      <c r="BJ224" s="45"/>
      <c r="BK224" s="45"/>
      <c r="BL224" s="45"/>
      <c r="BM224" s="45"/>
    </row>
    <row r="225" spans="1:65" ht="38.25" x14ac:dyDescent="0.2">
      <c r="A225" s="236">
        <v>31</v>
      </c>
      <c r="B225" s="224" t="s">
        <v>301</v>
      </c>
      <c r="C225" s="212" t="s">
        <v>258</v>
      </c>
      <c r="D225" s="212" t="s">
        <v>158</v>
      </c>
      <c r="E225" s="212" t="s">
        <v>123</v>
      </c>
      <c r="F225" s="213" t="s">
        <v>325</v>
      </c>
      <c r="G225" s="217" t="s">
        <v>305</v>
      </c>
      <c r="H225" s="211" t="s">
        <v>385</v>
      </c>
      <c r="I225" s="210">
        <v>42200</v>
      </c>
      <c r="J225" s="210">
        <v>42566</v>
      </c>
      <c r="K225" s="216" t="s">
        <v>464</v>
      </c>
      <c r="L225" s="219" t="s">
        <v>478</v>
      </c>
      <c r="M225" s="212" t="s">
        <v>309</v>
      </c>
      <c r="N225" s="210">
        <v>42538</v>
      </c>
      <c r="O225" s="215">
        <v>54900</v>
      </c>
      <c r="P225" s="217">
        <v>11834</v>
      </c>
      <c r="Q225" s="210">
        <v>42538</v>
      </c>
      <c r="R225" s="210">
        <v>42903</v>
      </c>
      <c r="S225" s="212" t="s">
        <v>470</v>
      </c>
      <c r="T225" s="212"/>
      <c r="U225" s="215"/>
      <c r="V225" s="215"/>
      <c r="W225" s="212" t="s">
        <v>129</v>
      </c>
      <c r="X225" s="54" t="s">
        <v>624</v>
      </c>
      <c r="Y225" s="1" t="s">
        <v>130</v>
      </c>
      <c r="Z225" s="42">
        <v>42902</v>
      </c>
      <c r="AA225" s="53">
        <v>12080</v>
      </c>
      <c r="AB225" s="9" t="s">
        <v>446</v>
      </c>
      <c r="AC225" s="42">
        <v>42903</v>
      </c>
      <c r="AD225" s="42">
        <v>43268</v>
      </c>
      <c r="AE225" s="45"/>
      <c r="AF225" s="45"/>
      <c r="AG225" s="55">
        <v>54900</v>
      </c>
      <c r="AH225" s="55"/>
      <c r="AI225" s="45"/>
      <c r="AJ225" s="45"/>
      <c r="AK225" s="55"/>
      <c r="AL225" s="215">
        <f>O225-AH225+AG225-AH226+AG226-AH227+AG227-AH228+AG228-AH229+AG229</f>
        <v>238682.5</v>
      </c>
      <c r="AM225" s="215">
        <f>0+1220+610+610+0+610+610+610+610+610+610+610+915+1220+3660+3660+3660+3660+3660+3660+3660+3660+3660+4270+4270</f>
        <v>50325</v>
      </c>
      <c r="AN225" s="215">
        <v>50020</v>
      </c>
      <c r="AO225" s="215">
        <f>AM225+AN225</f>
        <v>100345</v>
      </c>
      <c r="AP225" s="45"/>
      <c r="AQ225" s="45"/>
      <c r="AR225" s="45"/>
      <c r="AS225" s="45"/>
      <c r="AT225" s="45"/>
      <c r="AU225" s="45"/>
      <c r="AV225" s="1"/>
      <c r="AW225" s="45"/>
      <c r="AX225" s="45"/>
      <c r="AY225" s="45"/>
      <c r="AZ225" s="45"/>
      <c r="BA225" s="45"/>
      <c r="BB225" s="6"/>
      <c r="BC225" s="6"/>
      <c r="BD225" s="45"/>
      <c r="BE225" s="45"/>
      <c r="BF225" s="45"/>
      <c r="BG225" s="45"/>
      <c r="BH225" s="45"/>
      <c r="BI225" s="45"/>
      <c r="BJ225" s="45"/>
      <c r="BK225" s="45"/>
      <c r="BL225" s="45"/>
      <c r="BM225" s="45"/>
    </row>
    <row r="226" spans="1:65" ht="51" x14ac:dyDescent="0.2">
      <c r="A226" s="236"/>
      <c r="B226" s="224"/>
      <c r="C226" s="212"/>
      <c r="D226" s="212"/>
      <c r="E226" s="212"/>
      <c r="F226" s="213"/>
      <c r="G226" s="217"/>
      <c r="H226" s="211"/>
      <c r="I226" s="210"/>
      <c r="J226" s="210"/>
      <c r="K226" s="216"/>
      <c r="L226" s="219"/>
      <c r="M226" s="212"/>
      <c r="N226" s="210"/>
      <c r="O226" s="215"/>
      <c r="P226" s="217"/>
      <c r="Q226" s="210"/>
      <c r="R226" s="210"/>
      <c r="S226" s="212"/>
      <c r="T226" s="212"/>
      <c r="U226" s="215"/>
      <c r="V226" s="215"/>
      <c r="W226" s="212"/>
      <c r="X226" s="6" t="s">
        <v>776</v>
      </c>
      <c r="Y226" s="1" t="s">
        <v>132</v>
      </c>
      <c r="Z226" s="42">
        <v>43259</v>
      </c>
      <c r="AA226" s="53">
        <v>12327</v>
      </c>
      <c r="AB226" s="9" t="s">
        <v>876</v>
      </c>
      <c r="AC226" s="42">
        <v>43268</v>
      </c>
      <c r="AD226" s="42">
        <v>43465</v>
      </c>
      <c r="AE226" s="45"/>
      <c r="AF226" s="45"/>
      <c r="AG226" s="55">
        <v>29432.5</v>
      </c>
      <c r="AH226" s="55"/>
      <c r="AI226" s="45"/>
      <c r="AJ226" s="45"/>
      <c r="AK226" s="55"/>
      <c r="AL226" s="215"/>
      <c r="AM226" s="215"/>
      <c r="AN226" s="215"/>
      <c r="AO226" s="215"/>
      <c r="AP226" s="47"/>
      <c r="AQ226" s="45"/>
      <c r="AR226" s="45"/>
      <c r="AS226" s="45"/>
      <c r="AT226" s="45"/>
      <c r="AU226" s="45"/>
      <c r="AV226" s="1"/>
      <c r="AW226" s="45"/>
      <c r="AX226" s="45"/>
      <c r="AY226" s="45"/>
      <c r="AZ226" s="45"/>
      <c r="BA226" s="45"/>
      <c r="BB226" s="6"/>
      <c r="BC226" s="6"/>
      <c r="BD226" s="45"/>
      <c r="BE226" s="45"/>
      <c r="BF226" s="45"/>
      <c r="BG226" s="45"/>
      <c r="BH226" s="45"/>
      <c r="BI226" s="45"/>
      <c r="BJ226" s="45"/>
      <c r="BK226" s="45"/>
      <c r="BL226" s="45"/>
      <c r="BM226" s="45"/>
    </row>
    <row r="227" spans="1:65" ht="38.25" x14ac:dyDescent="0.2">
      <c r="A227" s="236"/>
      <c r="B227" s="224"/>
      <c r="C227" s="212"/>
      <c r="D227" s="212"/>
      <c r="E227" s="212"/>
      <c r="F227" s="213"/>
      <c r="G227" s="217"/>
      <c r="H227" s="211"/>
      <c r="I227" s="210"/>
      <c r="J227" s="210"/>
      <c r="K227" s="216"/>
      <c r="L227" s="219"/>
      <c r="M227" s="212"/>
      <c r="N227" s="210"/>
      <c r="O227" s="215"/>
      <c r="P227" s="217"/>
      <c r="Q227" s="210"/>
      <c r="R227" s="210"/>
      <c r="S227" s="212"/>
      <c r="T227" s="212"/>
      <c r="U227" s="215"/>
      <c r="V227" s="215"/>
      <c r="W227" s="212"/>
      <c r="X227" s="6" t="s">
        <v>776</v>
      </c>
      <c r="Y227" s="1" t="s">
        <v>142</v>
      </c>
      <c r="Z227" s="42">
        <v>43444</v>
      </c>
      <c r="AA227" s="53">
        <v>12457</v>
      </c>
      <c r="AB227" s="9" t="s">
        <v>997</v>
      </c>
      <c r="AC227" s="42">
        <v>43465</v>
      </c>
      <c r="AD227" s="42">
        <v>43646</v>
      </c>
      <c r="AE227" s="45"/>
      <c r="AF227" s="45"/>
      <c r="AG227" s="55">
        <v>27450</v>
      </c>
      <c r="AH227" s="55"/>
      <c r="AI227" s="45"/>
      <c r="AJ227" s="45"/>
      <c r="AK227" s="55"/>
      <c r="AL227" s="215"/>
      <c r="AM227" s="215"/>
      <c r="AN227" s="215"/>
      <c r="AO227" s="215"/>
      <c r="AP227" s="47"/>
      <c r="AQ227" s="45"/>
      <c r="AR227" s="45"/>
      <c r="AS227" s="45"/>
      <c r="AT227" s="45"/>
      <c r="AU227" s="45"/>
      <c r="AV227" s="1"/>
      <c r="AW227" s="45"/>
      <c r="AX227" s="45"/>
      <c r="AY227" s="45"/>
      <c r="AZ227" s="45"/>
      <c r="BA227" s="45"/>
      <c r="BB227" s="6"/>
      <c r="BC227" s="6"/>
      <c r="BD227" s="45"/>
      <c r="BE227" s="45"/>
      <c r="BF227" s="45"/>
      <c r="BG227" s="45"/>
      <c r="BH227" s="45"/>
      <c r="BI227" s="45"/>
      <c r="BJ227" s="45"/>
      <c r="BK227" s="45"/>
      <c r="BL227" s="45"/>
      <c r="BM227" s="45"/>
    </row>
    <row r="228" spans="1:65" ht="38.25" x14ac:dyDescent="0.2">
      <c r="A228" s="236"/>
      <c r="B228" s="224"/>
      <c r="C228" s="212"/>
      <c r="D228" s="212"/>
      <c r="E228" s="212"/>
      <c r="F228" s="213"/>
      <c r="G228" s="217"/>
      <c r="H228" s="211"/>
      <c r="I228" s="210"/>
      <c r="J228" s="210"/>
      <c r="K228" s="216"/>
      <c r="L228" s="219"/>
      <c r="M228" s="212"/>
      <c r="N228" s="210"/>
      <c r="O228" s="215"/>
      <c r="P228" s="217"/>
      <c r="Q228" s="210"/>
      <c r="R228" s="210"/>
      <c r="S228" s="212"/>
      <c r="T228" s="212"/>
      <c r="U228" s="215"/>
      <c r="V228" s="215"/>
      <c r="W228" s="212"/>
      <c r="X228" s="6" t="s">
        <v>776</v>
      </c>
      <c r="Y228" s="1" t="s">
        <v>143</v>
      </c>
      <c r="Z228" s="42">
        <v>43630</v>
      </c>
      <c r="AA228" s="53">
        <v>12580</v>
      </c>
      <c r="AB228" s="9" t="s">
        <v>997</v>
      </c>
      <c r="AC228" s="42">
        <v>43646</v>
      </c>
      <c r="AD228" s="42">
        <v>43830</v>
      </c>
      <c r="AE228" s="45"/>
      <c r="AF228" s="45"/>
      <c r="AG228" s="55">
        <v>27450</v>
      </c>
      <c r="AH228" s="55"/>
      <c r="AI228" s="45"/>
      <c r="AJ228" s="45"/>
      <c r="AK228" s="55"/>
      <c r="AL228" s="215"/>
      <c r="AM228" s="215"/>
      <c r="AN228" s="215"/>
      <c r="AO228" s="215"/>
      <c r="AP228" s="47"/>
      <c r="AQ228" s="45"/>
      <c r="AR228" s="45"/>
      <c r="AS228" s="45"/>
      <c r="AT228" s="45"/>
      <c r="AU228" s="45"/>
      <c r="AV228" s="1"/>
      <c r="AW228" s="45"/>
      <c r="AX228" s="45"/>
      <c r="AY228" s="45"/>
      <c r="AZ228" s="45"/>
      <c r="BA228" s="45"/>
      <c r="BB228" s="6"/>
      <c r="BC228" s="6"/>
      <c r="BD228" s="45"/>
      <c r="BE228" s="45"/>
      <c r="BF228" s="45"/>
      <c r="BG228" s="45"/>
      <c r="BH228" s="45"/>
      <c r="BI228" s="45"/>
      <c r="BJ228" s="45"/>
      <c r="BK228" s="45"/>
      <c r="BL228" s="45"/>
      <c r="BM228" s="45"/>
    </row>
    <row r="229" spans="1:65" ht="102" x14ac:dyDescent="0.2">
      <c r="A229" s="236"/>
      <c r="B229" s="224"/>
      <c r="C229" s="212"/>
      <c r="D229" s="212"/>
      <c r="E229" s="212"/>
      <c r="F229" s="213"/>
      <c r="G229" s="217"/>
      <c r="H229" s="211"/>
      <c r="I229" s="210"/>
      <c r="J229" s="210"/>
      <c r="K229" s="216"/>
      <c r="L229" s="219"/>
      <c r="M229" s="212"/>
      <c r="N229" s="210"/>
      <c r="O229" s="215"/>
      <c r="P229" s="217"/>
      <c r="Q229" s="210"/>
      <c r="R229" s="210"/>
      <c r="S229" s="212"/>
      <c r="T229" s="212"/>
      <c r="U229" s="215"/>
      <c r="V229" s="215"/>
      <c r="W229" s="212"/>
      <c r="X229" s="6" t="s">
        <v>285</v>
      </c>
      <c r="Y229" s="1" t="s">
        <v>144</v>
      </c>
      <c r="Z229" s="42">
        <v>43752</v>
      </c>
      <c r="AA229" s="53">
        <v>12675</v>
      </c>
      <c r="AB229" s="9" t="s">
        <v>1757</v>
      </c>
      <c r="AC229" s="42"/>
      <c r="AD229" s="42"/>
      <c r="AE229" s="45"/>
      <c r="AF229" s="45"/>
      <c r="AG229" s="55">
        <v>44550</v>
      </c>
      <c r="AH229" s="55"/>
      <c r="AI229" s="45"/>
      <c r="AJ229" s="45"/>
      <c r="AK229" s="55"/>
      <c r="AL229" s="215"/>
      <c r="AM229" s="215"/>
      <c r="AN229" s="215"/>
      <c r="AO229" s="215"/>
      <c r="AP229" s="47"/>
      <c r="AQ229" s="45"/>
      <c r="AR229" s="45"/>
      <c r="AS229" s="45"/>
      <c r="AT229" s="45"/>
      <c r="AU229" s="45"/>
      <c r="AV229" s="1"/>
      <c r="AW229" s="45"/>
      <c r="AX229" s="45"/>
      <c r="AY229" s="45"/>
      <c r="AZ229" s="45"/>
      <c r="BA229" s="45"/>
      <c r="BB229" s="6"/>
      <c r="BC229" s="6"/>
      <c r="BD229" s="45"/>
      <c r="BE229" s="45"/>
      <c r="BF229" s="45"/>
      <c r="BG229" s="45"/>
      <c r="BH229" s="45"/>
      <c r="BI229" s="45"/>
      <c r="BJ229" s="45"/>
      <c r="BK229" s="45"/>
      <c r="BL229" s="45"/>
      <c r="BM229" s="45"/>
    </row>
    <row r="230" spans="1:65" ht="114.75" x14ac:dyDescent="0.2">
      <c r="A230" s="218">
        <v>32</v>
      </c>
      <c r="B230" s="224" t="s">
        <v>480</v>
      </c>
      <c r="C230" s="212" t="s">
        <v>365</v>
      </c>
      <c r="D230" s="212" t="s">
        <v>481</v>
      </c>
      <c r="E230" s="212" t="s">
        <v>123</v>
      </c>
      <c r="F230" s="213" t="s">
        <v>482</v>
      </c>
      <c r="G230" s="217" t="s">
        <v>489</v>
      </c>
      <c r="H230" s="211" t="s">
        <v>364</v>
      </c>
      <c r="I230" s="210">
        <v>42473</v>
      </c>
      <c r="J230" s="210">
        <v>42838</v>
      </c>
      <c r="K230" s="216" t="s">
        <v>465</v>
      </c>
      <c r="L230" s="219" t="s">
        <v>260</v>
      </c>
      <c r="M230" s="212" t="s">
        <v>279</v>
      </c>
      <c r="N230" s="210">
        <v>42545</v>
      </c>
      <c r="O230" s="215">
        <v>138349.20000000001</v>
      </c>
      <c r="P230" s="217">
        <v>11842</v>
      </c>
      <c r="Q230" s="210">
        <v>42545</v>
      </c>
      <c r="R230" s="210">
        <v>42910</v>
      </c>
      <c r="S230" s="212" t="s">
        <v>483</v>
      </c>
      <c r="T230" s="212"/>
      <c r="U230" s="215"/>
      <c r="V230" s="215"/>
      <c r="W230" s="212" t="s">
        <v>129</v>
      </c>
      <c r="X230" s="54" t="s">
        <v>285</v>
      </c>
      <c r="Y230" s="1" t="s">
        <v>130</v>
      </c>
      <c r="Z230" s="42">
        <v>42719</v>
      </c>
      <c r="AA230" s="53">
        <v>11965</v>
      </c>
      <c r="AB230" s="9" t="s">
        <v>523</v>
      </c>
      <c r="AC230" s="45"/>
      <c r="AD230" s="45"/>
      <c r="AE230" s="45"/>
      <c r="AF230" s="45"/>
      <c r="AG230" s="55">
        <v>5263.98</v>
      </c>
      <c r="AH230" s="55"/>
      <c r="AI230" s="45"/>
      <c r="AJ230" s="45"/>
      <c r="AK230" s="55"/>
      <c r="AL230" s="215">
        <f>O230-AH230+AG230-AH231+AG231-AH232+AG232-AH233+AG233-AH234+AG234-AH235+AG235</f>
        <v>577115.4</v>
      </c>
      <c r="AM230" s="215">
        <f>2231.43+4611.64+4611.64+4611.64+4611.64+4611.64+4790.08+4790.08+4790.08+9260.56+11256.59+11975.2+11975.2+10618.01+11975.2+9580.16+9580.16+11975.2+26185.77+11975+11975.2+11975.2+11975.2+11975.2+11975.2+11975.2+11975.2+11975.2+11975.2</f>
        <v>283793.72000000009</v>
      </c>
      <c r="AN230" s="215">
        <v>122067.2</v>
      </c>
      <c r="AO230" s="215">
        <f>AM230+AN230</f>
        <v>405860.9200000001</v>
      </c>
      <c r="AP230" s="49" t="s">
        <v>364</v>
      </c>
      <c r="AQ230" s="50">
        <v>42473</v>
      </c>
      <c r="AR230" s="50">
        <v>42838</v>
      </c>
      <c r="AS230" s="45" t="s">
        <v>583</v>
      </c>
      <c r="AT230" s="45" t="s">
        <v>484</v>
      </c>
      <c r="AU230" s="53" t="s">
        <v>490</v>
      </c>
      <c r="AV230" s="1"/>
      <c r="AW230" s="45"/>
      <c r="AX230" s="45"/>
      <c r="AY230" s="45"/>
      <c r="AZ230" s="45"/>
      <c r="BA230" s="45"/>
      <c r="BB230" s="6"/>
      <c r="BC230" s="6"/>
      <c r="BD230" s="45"/>
      <c r="BE230" s="45"/>
      <c r="BF230" s="45"/>
      <c r="BG230" s="45"/>
      <c r="BH230" s="45"/>
      <c r="BI230" s="45"/>
      <c r="BJ230" s="45"/>
      <c r="BK230" s="45"/>
      <c r="BL230" s="45"/>
      <c r="BM230" s="45"/>
    </row>
    <row r="231" spans="1:65" ht="38.25" x14ac:dyDescent="0.2">
      <c r="A231" s="218"/>
      <c r="B231" s="224"/>
      <c r="C231" s="212"/>
      <c r="D231" s="212"/>
      <c r="E231" s="212"/>
      <c r="F231" s="213"/>
      <c r="G231" s="217"/>
      <c r="H231" s="211"/>
      <c r="I231" s="210"/>
      <c r="J231" s="210"/>
      <c r="K231" s="216"/>
      <c r="L231" s="219"/>
      <c r="M231" s="212"/>
      <c r="N231" s="210"/>
      <c r="O231" s="215"/>
      <c r="P231" s="217"/>
      <c r="Q231" s="210"/>
      <c r="R231" s="210"/>
      <c r="S231" s="212"/>
      <c r="T231" s="212"/>
      <c r="U231" s="215"/>
      <c r="V231" s="215"/>
      <c r="W231" s="212"/>
      <c r="X231" s="6" t="s">
        <v>776</v>
      </c>
      <c r="Y231" s="1" t="s">
        <v>132</v>
      </c>
      <c r="Z231" s="42">
        <v>42910</v>
      </c>
      <c r="AA231" s="53">
        <v>12093</v>
      </c>
      <c r="AB231" s="9" t="s">
        <v>682</v>
      </c>
      <c r="AC231" s="42">
        <v>42910</v>
      </c>
      <c r="AD231" s="42">
        <v>43275</v>
      </c>
      <c r="AE231" s="45"/>
      <c r="AF231" s="45"/>
      <c r="AG231" s="55">
        <v>143702.39999999999</v>
      </c>
      <c r="AH231" s="55"/>
      <c r="AI231" s="45"/>
      <c r="AJ231" s="45"/>
      <c r="AK231" s="55"/>
      <c r="AL231" s="215"/>
      <c r="AM231" s="215"/>
      <c r="AN231" s="215"/>
      <c r="AO231" s="215"/>
      <c r="AP231" s="51"/>
      <c r="AQ231" s="50"/>
      <c r="AR231" s="50"/>
      <c r="AS231" s="45"/>
      <c r="AT231" s="45"/>
      <c r="AU231" s="53"/>
      <c r="AV231" s="1"/>
      <c r="AW231" s="45"/>
      <c r="AX231" s="45"/>
      <c r="AY231" s="45"/>
      <c r="AZ231" s="45"/>
      <c r="BA231" s="45"/>
      <c r="BB231" s="6"/>
      <c r="BC231" s="6"/>
      <c r="BD231" s="45"/>
      <c r="BE231" s="45"/>
      <c r="BF231" s="45"/>
      <c r="BG231" s="45"/>
      <c r="BH231" s="45"/>
      <c r="BI231" s="45"/>
      <c r="BJ231" s="45"/>
      <c r="BK231" s="45"/>
      <c r="BL231" s="45"/>
      <c r="BM231" s="45"/>
    </row>
    <row r="232" spans="1:65" ht="51" x14ac:dyDescent="0.2">
      <c r="A232" s="218"/>
      <c r="B232" s="224"/>
      <c r="C232" s="212"/>
      <c r="D232" s="212"/>
      <c r="E232" s="212"/>
      <c r="F232" s="213"/>
      <c r="G232" s="217"/>
      <c r="H232" s="211"/>
      <c r="I232" s="210"/>
      <c r="J232" s="210"/>
      <c r="K232" s="216"/>
      <c r="L232" s="219"/>
      <c r="M232" s="212"/>
      <c r="N232" s="210"/>
      <c r="O232" s="215"/>
      <c r="P232" s="217"/>
      <c r="Q232" s="210"/>
      <c r="R232" s="210"/>
      <c r="S232" s="212"/>
      <c r="T232" s="212"/>
      <c r="U232" s="215"/>
      <c r="V232" s="215"/>
      <c r="W232" s="212"/>
      <c r="X232" s="6" t="s">
        <v>776</v>
      </c>
      <c r="Y232" s="1" t="s">
        <v>142</v>
      </c>
      <c r="Z232" s="42">
        <v>43275</v>
      </c>
      <c r="AA232" s="53">
        <v>12353</v>
      </c>
      <c r="AB232" s="9" t="s">
        <v>906</v>
      </c>
      <c r="AC232" s="42">
        <v>43275</v>
      </c>
      <c r="AD232" s="42">
        <v>43465</v>
      </c>
      <c r="AE232" s="45"/>
      <c r="AF232" s="45"/>
      <c r="AG232" s="55">
        <v>74246.22</v>
      </c>
      <c r="AH232" s="55"/>
      <c r="AI232" s="45"/>
      <c r="AJ232" s="45"/>
      <c r="AK232" s="55"/>
      <c r="AL232" s="215"/>
      <c r="AM232" s="215"/>
      <c r="AN232" s="215"/>
      <c r="AO232" s="215"/>
      <c r="AP232" s="49"/>
      <c r="AQ232" s="50"/>
      <c r="AR232" s="50"/>
      <c r="AS232" s="45"/>
      <c r="AT232" s="45"/>
      <c r="AU232" s="53"/>
      <c r="AV232" s="1"/>
      <c r="AW232" s="45"/>
      <c r="AX232" s="45"/>
      <c r="AY232" s="45"/>
      <c r="AZ232" s="45"/>
      <c r="BA232" s="45"/>
      <c r="BB232" s="6"/>
      <c r="BC232" s="6"/>
      <c r="BD232" s="45"/>
      <c r="BE232" s="45"/>
      <c r="BF232" s="45"/>
      <c r="BG232" s="45"/>
      <c r="BH232" s="45"/>
      <c r="BI232" s="45"/>
      <c r="BJ232" s="45"/>
      <c r="BK232" s="45"/>
      <c r="BL232" s="45"/>
      <c r="BM232" s="45"/>
    </row>
    <row r="233" spans="1:65" ht="38.25" x14ac:dyDescent="0.2">
      <c r="A233" s="218"/>
      <c r="B233" s="224"/>
      <c r="C233" s="212"/>
      <c r="D233" s="212"/>
      <c r="E233" s="212"/>
      <c r="F233" s="213"/>
      <c r="G233" s="217"/>
      <c r="H233" s="211"/>
      <c r="I233" s="210"/>
      <c r="J233" s="210"/>
      <c r="K233" s="216"/>
      <c r="L233" s="219"/>
      <c r="M233" s="212"/>
      <c r="N233" s="210"/>
      <c r="O233" s="215"/>
      <c r="P233" s="217"/>
      <c r="Q233" s="210"/>
      <c r="R233" s="210"/>
      <c r="S233" s="212"/>
      <c r="T233" s="212"/>
      <c r="U233" s="215"/>
      <c r="V233" s="215"/>
      <c r="W233" s="212"/>
      <c r="X233" s="6" t="s">
        <v>776</v>
      </c>
      <c r="Y233" s="1" t="s">
        <v>143</v>
      </c>
      <c r="Z233" s="42">
        <v>43434</v>
      </c>
      <c r="AA233" s="53">
        <v>12456</v>
      </c>
      <c r="AB233" s="9" t="s">
        <v>985</v>
      </c>
      <c r="AC233" s="42">
        <v>43465</v>
      </c>
      <c r="AD233" s="42">
        <v>43646</v>
      </c>
      <c r="AE233" s="45"/>
      <c r="AF233" s="45"/>
      <c r="AG233" s="55">
        <v>71851.199999999997</v>
      </c>
      <c r="AH233" s="55"/>
      <c r="AI233" s="45"/>
      <c r="AJ233" s="45"/>
      <c r="AK233" s="55"/>
      <c r="AL233" s="215"/>
      <c r="AM233" s="215"/>
      <c r="AN233" s="215"/>
      <c r="AO233" s="215"/>
      <c r="AP233" s="49"/>
      <c r="AQ233" s="50"/>
      <c r="AR233" s="50"/>
      <c r="AS233" s="45"/>
      <c r="AT233" s="45"/>
      <c r="AU233" s="53"/>
      <c r="AV233" s="1"/>
      <c r="AW233" s="45"/>
      <c r="AX233" s="45"/>
      <c r="AY233" s="45"/>
      <c r="AZ233" s="45"/>
      <c r="BA233" s="45"/>
      <c r="BB233" s="6"/>
      <c r="BC233" s="6"/>
      <c r="BD233" s="45"/>
      <c r="BE233" s="45"/>
      <c r="BF233" s="45"/>
      <c r="BG233" s="45"/>
      <c r="BH233" s="45"/>
      <c r="BI233" s="45"/>
      <c r="BJ233" s="45"/>
      <c r="BK233" s="45"/>
      <c r="BL233" s="45"/>
      <c r="BM233" s="45"/>
    </row>
    <row r="234" spans="1:65" ht="38.25" x14ac:dyDescent="0.2">
      <c r="A234" s="218"/>
      <c r="B234" s="224"/>
      <c r="C234" s="212"/>
      <c r="D234" s="212"/>
      <c r="E234" s="212"/>
      <c r="F234" s="213"/>
      <c r="G234" s="217"/>
      <c r="H234" s="211"/>
      <c r="I234" s="210"/>
      <c r="J234" s="210"/>
      <c r="K234" s="216"/>
      <c r="L234" s="219"/>
      <c r="M234" s="212"/>
      <c r="N234" s="210"/>
      <c r="O234" s="215"/>
      <c r="P234" s="217"/>
      <c r="Q234" s="210"/>
      <c r="R234" s="210"/>
      <c r="S234" s="212"/>
      <c r="T234" s="212"/>
      <c r="U234" s="215"/>
      <c r="V234" s="215"/>
      <c r="W234" s="212"/>
      <c r="X234" s="6" t="s">
        <v>776</v>
      </c>
      <c r="Y234" s="1" t="s">
        <v>144</v>
      </c>
      <c r="Z234" s="42">
        <v>43635</v>
      </c>
      <c r="AA234" s="53">
        <v>12579</v>
      </c>
      <c r="AB234" s="9" t="s">
        <v>985</v>
      </c>
      <c r="AC234" s="42">
        <v>43646</v>
      </c>
      <c r="AD234" s="42">
        <v>43830</v>
      </c>
      <c r="AE234" s="45"/>
      <c r="AF234" s="45"/>
      <c r="AG234" s="55">
        <v>71851.199999999997</v>
      </c>
      <c r="AH234" s="55"/>
      <c r="AI234" s="45"/>
      <c r="AJ234" s="45"/>
      <c r="AK234" s="55"/>
      <c r="AL234" s="215"/>
      <c r="AM234" s="215"/>
      <c r="AN234" s="215"/>
      <c r="AO234" s="215"/>
      <c r="AP234" s="49"/>
      <c r="AQ234" s="50"/>
      <c r="AR234" s="50"/>
      <c r="AS234" s="45"/>
      <c r="AT234" s="45"/>
      <c r="AU234" s="53"/>
      <c r="AV234" s="1"/>
      <c r="AW234" s="45"/>
      <c r="AX234" s="45"/>
      <c r="AY234" s="45"/>
      <c r="AZ234" s="45"/>
      <c r="BA234" s="45"/>
      <c r="BB234" s="6"/>
      <c r="BC234" s="6"/>
      <c r="BD234" s="45"/>
      <c r="BE234" s="45"/>
      <c r="BF234" s="45"/>
      <c r="BG234" s="45"/>
      <c r="BH234" s="45"/>
      <c r="BI234" s="45"/>
      <c r="BJ234" s="45"/>
      <c r="BK234" s="45"/>
      <c r="BL234" s="45"/>
      <c r="BM234" s="45"/>
    </row>
    <row r="235" spans="1:65" ht="38.25" x14ac:dyDescent="0.2">
      <c r="A235" s="218"/>
      <c r="B235" s="224"/>
      <c r="C235" s="212"/>
      <c r="D235" s="212"/>
      <c r="E235" s="212"/>
      <c r="F235" s="213"/>
      <c r="G235" s="217"/>
      <c r="H235" s="211"/>
      <c r="I235" s="210"/>
      <c r="J235" s="210"/>
      <c r="K235" s="216"/>
      <c r="L235" s="219"/>
      <c r="M235" s="212"/>
      <c r="N235" s="210"/>
      <c r="O235" s="215"/>
      <c r="P235" s="217"/>
      <c r="Q235" s="210"/>
      <c r="R235" s="210"/>
      <c r="S235" s="212"/>
      <c r="T235" s="212"/>
      <c r="U235" s="215"/>
      <c r="V235" s="215"/>
      <c r="W235" s="212"/>
      <c r="X235" s="6" t="s">
        <v>776</v>
      </c>
      <c r="Y235" s="1" t="s">
        <v>116</v>
      </c>
      <c r="Z235" s="42">
        <v>43802</v>
      </c>
      <c r="AA235" s="53">
        <v>12716</v>
      </c>
      <c r="AB235" s="9" t="s">
        <v>985</v>
      </c>
      <c r="AC235" s="42">
        <v>43830</v>
      </c>
      <c r="AD235" s="42">
        <v>44012</v>
      </c>
      <c r="AE235" s="45"/>
      <c r="AF235" s="45"/>
      <c r="AG235" s="55">
        <v>71851.199999999997</v>
      </c>
      <c r="AH235" s="55"/>
      <c r="AI235" s="45"/>
      <c r="AJ235" s="45"/>
      <c r="AK235" s="55"/>
      <c r="AL235" s="215"/>
      <c r="AM235" s="215"/>
      <c r="AN235" s="215"/>
      <c r="AO235" s="215"/>
      <c r="AP235" s="49"/>
      <c r="AQ235" s="50"/>
      <c r="AR235" s="50"/>
      <c r="AS235" s="45"/>
      <c r="AT235" s="45"/>
      <c r="AU235" s="53"/>
      <c r="AV235" s="1"/>
      <c r="AW235" s="45"/>
      <c r="AX235" s="45"/>
      <c r="AY235" s="45"/>
      <c r="AZ235" s="45"/>
      <c r="BA235" s="45"/>
      <c r="BB235" s="6"/>
      <c r="BC235" s="6"/>
      <c r="BD235" s="45"/>
      <c r="BE235" s="45"/>
      <c r="BF235" s="45"/>
      <c r="BG235" s="45"/>
      <c r="BH235" s="45"/>
      <c r="BI235" s="45"/>
      <c r="BJ235" s="45"/>
      <c r="BK235" s="45"/>
      <c r="BL235" s="45"/>
      <c r="BM235" s="45"/>
    </row>
    <row r="236" spans="1:65" ht="38.25" x14ac:dyDescent="0.2">
      <c r="A236" s="218">
        <v>33</v>
      </c>
      <c r="B236" s="224" t="s">
        <v>449</v>
      </c>
      <c r="C236" s="212" t="s">
        <v>370</v>
      </c>
      <c r="D236" s="212" t="s">
        <v>158</v>
      </c>
      <c r="E236" s="212" t="s">
        <v>123</v>
      </c>
      <c r="F236" s="213" t="s">
        <v>452</v>
      </c>
      <c r="G236" s="217" t="s">
        <v>488</v>
      </c>
      <c r="H236" s="211" t="s">
        <v>369</v>
      </c>
      <c r="I236" s="210">
        <v>42467</v>
      </c>
      <c r="J236" s="210">
        <v>42832</v>
      </c>
      <c r="K236" s="216" t="s">
        <v>479</v>
      </c>
      <c r="L236" s="219" t="s">
        <v>487</v>
      </c>
      <c r="M236" s="212" t="s">
        <v>322</v>
      </c>
      <c r="N236" s="210">
        <v>42577</v>
      </c>
      <c r="O236" s="215">
        <v>53988</v>
      </c>
      <c r="P236" s="217">
        <v>11859</v>
      </c>
      <c r="Q236" s="210">
        <v>42577</v>
      </c>
      <c r="R236" s="210">
        <v>42942</v>
      </c>
      <c r="S236" s="212" t="s">
        <v>190</v>
      </c>
      <c r="T236" s="212"/>
      <c r="U236" s="215"/>
      <c r="V236" s="215"/>
      <c r="W236" s="210" t="s">
        <v>129</v>
      </c>
      <c r="X236" s="6" t="s">
        <v>624</v>
      </c>
      <c r="Y236" s="1" t="s">
        <v>130</v>
      </c>
      <c r="Z236" s="42">
        <v>42942</v>
      </c>
      <c r="AA236" s="53">
        <v>12108</v>
      </c>
      <c r="AB236" s="9" t="s">
        <v>637</v>
      </c>
      <c r="AC236" s="42">
        <v>42942</v>
      </c>
      <c r="AD236" s="42">
        <v>43307</v>
      </c>
      <c r="AE236" s="45"/>
      <c r="AF236" s="45"/>
      <c r="AG236" s="55"/>
      <c r="AH236" s="55"/>
      <c r="AI236" s="45"/>
      <c r="AJ236" s="45"/>
      <c r="AK236" s="55"/>
      <c r="AL236" s="215">
        <f>O236-AH236+AG236-AH237+AG237-AH238+AG238-AH239+AG239-AH240+AG240</f>
        <v>158064.88</v>
      </c>
      <c r="AM236" s="215">
        <f>0+5399+4499+8998+4499+4499+4499+4499+4499+4499+8798+4499+4499+4499+4499+4499+4499+4499+4499+4499+4499+4499+4499+4499+4499+8998</f>
        <v>126672</v>
      </c>
      <c r="AN236" s="215">
        <v>53988</v>
      </c>
      <c r="AO236" s="215">
        <f>AM236+AN236</f>
        <v>180660</v>
      </c>
      <c r="AP236" s="45"/>
      <c r="AQ236" s="45"/>
      <c r="AR236" s="45"/>
      <c r="AS236" s="45"/>
      <c r="AT236" s="45"/>
      <c r="AU236" s="45"/>
      <c r="AV236" s="1"/>
      <c r="AW236" s="45"/>
      <c r="AX236" s="45"/>
      <c r="AY236" s="45"/>
      <c r="AZ236" s="45"/>
      <c r="BA236" s="45"/>
      <c r="BB236" s="6"/>
      <c r="BC236" s="6"/>
      <c r="BD236" s="45"/>
      <c r="BE236" s="45"/>
      <c r="BF236" s="45"/>
      <c r="BG236" s="45"/>
      <c r="BH236" s="45"/>
      <c r="BI236" s="45"/>
      <c r="BJ236" s="45"/>
      <c r="BK236" s="45"/>
      <c r="BL236" s="45"/>
      <c r="BM236" s="45"/>
    </row>
    <row r="237" spans="1:65" ht="51" x14ac:dyDescent="0.2">
      <c r="A237" s="218"/>
      <c r="B237" s="224"/>
      <c r="C237" s="212"/>
      <c r="D237" s="212"/>
      <c r="E237" s="212"/>
      <c r="F237" s="213"/>
      <c r="G237" s="217"/>
      <c r="H237" s="211"/>
      <c r="I237" s="210"/>
      <c r="J237" s="210"/>
      <c r="K237" s="216"/>
      <c r="L237" s="219"/>
      <c r="M237" s="212"/>
      <c r="N237" s="210"/>
      <c r="O237" s="215"/>
      <c r="P237" s="217"/>
      <c r="Q237" s="210"/>
      <c r="R237" s="210"/>
      <c r="S237" s="212"/>
      <c r="T237" s="212"/>
      <c r="U237" s="215"/>
      <c r="V237" s="215"/>
      <c r="W237" s="210"/>
      <c r="X237" s="6" t="s">
        <v>776</v>
      </c>
      <c r="Y237" s="1" t="s">
        <v>132</v>
      </c>
      <c r="Z237" s="42">
        <v>43301</v>
      </c>
      <c r="AA237" s="53">
        <v>12356</v>
      </c>
      <c r="AB237" s="9" t="s">
        <v>916</v>
      </c>
      <c r="AC237" s="42">
        <v>43307</v>
      </c>
      <c r="AD237" s="42">
        <v>43465</v>
      </c>
      <c r="AE237" s="45"/>
      <c r="AF237" s="45"/>
      <c r="AG237" s="55">
        <v>23094.880000000001</v>
      </c>
      <c r="AH237" s="55"/>
      <c r="AI237" s="45"/>
      <c r="AJ237" s="45"/>
      <c r="AK237" s="55"/>
      <c r="AL237" s="215"/>
      <c r="AM237" s="215"/>
      <c r="AN237" s="215"/>
      <c r="AO237" s="215"/>
      <c r="AP237" s="47"/>
      <c r="AQ237" s="47"/>
      <c r="AR237" s="45"/>
      <c r="AS237" s="45"/>
      <c r="AT237" s="45"/>
      <c r="AU237" s="45"/>
      <c r="AV237" s="1"/>
      <c r="AW237" s="45"/>
      <c r="AX237" s="45"/>
      <c r="AY237" s="45"/>
      <c r="AZ237" s="45"/>
      <c r="BA237" s="45"/>
      <c r="BB237" s="6"/>
      <c r="BC237" s="6"/>
      <c r="BD237" s="45"/>
      <c r="BE237" s="45"/>
      <c r="BF237" s="45"/>
      <c r="BG237" s="45"/>
      <c r="BH237" s="45"/>
      <c r="BI237" s="45"/>
      <c r="BJ237" s="45"/>
      <c r="BK237" s="45"/>
      <c r="BL237" s="45"/>
      <c r="BM237" s="45"/>
    </row>
    <row r="238" spans="1:65" ht="38.25" x14ac:dyDescent="0.2">
      <c r="A238" s="218"/>
      <c r="B238" s="224"/>
      <c r="C238" s="212"/>
      <c r="D238" s="212"/>
      <c r="E238" s="212"/>
      <c r="F238" s="213"/>
      <c r="G238" s="217"/>
      <c r="H238" s="211"/>
      <c r="I238" s="210"/>
      <c r="J238" s="210"/>
      <c r="K238" s="216"/>
      <c r="L238" s="219"/>
      <c r="M238" s="212"/>
      <c r="N238" s="210"/>
      <c r="O238" s="215"/>
      <c r="P238" s="217"/>
      <c r="Q238" s="210"/>
      <c r="R238" s="210"/>
      <c r="S238" s="212"/>
      <c r="T238" s="212"/>
      <c r="U238" s="215"/>
      <c r="V238" s="215"/>
      <c r="W238" s="210"/>
      <c r="X238" s="6" t="s">
        <v>776</v>
      </c>
      <c r="Y238" s="1" t="s">
        <v>142</v>
      </c>
      <c r="Z238" s="42">
        <v>43453</v>
      </c>
      <c r="AA238" s="53">
        <v>12467</v>
      </c>
      <c r="AB238" s="9" t="s">
        <v>834</v>
      </c>
      <c r="AC238" s="42">
        <v>43465</v>
      </c>
      <c r="AD238" s="42">
        <v>43646</v>
      </c>
      <c r="AE238" s="45"/>
      <c r="AF238" s="45"/>
      <c r="AG238" s="55">
        <v>26994</v>
      </c>
      <c r="AH238" s="55"/>
      <c r="AI238" s="45"/>
      <c r="AJ238" s="45"/>
      <c r="AK238" s="55"/>
      <c r="AL238" s="215"/>
      <c r="AM238" s="215"/>
      <c r="AN238" s="215"/>
      <c r="AO238" s="215"/>
      <c r="AP238" s="47"/>
      <c r="AQ238" s="47"/>
      <c r="AR238" s="45"/>
      <c r="AS238" s="45"/>
      <c r="AT238" s="45"/>
      <c r="AU238" s="45"/>
      <c r="AV238" s="1"/>
      <c r="AW238" s="45"/>
      <c r="AX238" s="45"/>
      <c r="AY238" s="45"/>
      <c r="AZ238" s="45"/>
      <c r="BA238" s="45"/>
      <c r="BB238" s="6"/>
      <c r="BC238" s="6"/>
      <c r="BD238" s="45"/>
      <c r="BE238" s="45"/>
      <c r="BF238" s="45"/>
      <c r="BG238" s="45"/>
      <c r="BH238" s="45"/>
      <c r="BI238" s="45"/>
      <c r="BJ238" s="45"/>
      <c r="BK238" s="45"/>
      <c r="BL238" s="45"/>
      <c r="BM238" s="45"/>
    </row>
    <row r="239" spans="1:65" ht="38.25" x14ac:dyDescent="0.2">
      <c r="A239" s="218"/>
      <c r="B239" s="224"/>
      <c r="C239" s="212"/>
      <c r="D239" s="212"/>
      <c r="E239" s="212"/>
      <c r="F239" s="213"/>
      <c r="G239" s="217"/>
      <c r="H239" s="211"/>
      <c r="I239" s="210"/>
      <c r="J239" s="210"/>
      <c r="K239" s="216"/>
      <c r="L239" s="219"/>
      <c r="M239" s="212"/>
      <c r="N239" s="210"/>
      <c r="O239" s="215"/>
      <c r="P239" s="217"/>
      <c r="Q239" s="210"/>
      <c r="R239" s="210"/>
      <c r="S239" s="212"/>
      <c r="T239" s="212"/>
      <c r="U239" s="215"/>
      <c r="V239" s="215"/>
      <c r="W239" s="210"/>
      <c r="X239" s="6" t="s">
        <v>776</v>
      </c>
      <c r="Y239" s="1" t="s">
        <v>143</v>
      </c>
      <c r="Z239" s="42">
        <v>43635</v>
      </c>
      <c r="AA239" s="53">
        <v>12580</v>
      </c>
      <c r="AB239" s="9" t="s">
        <v>834</v>
      </c>
      <c r="AC239" s="42">
        <v>43646</v>
      </c>
      <c r="AD239" s="42">
        <v>43830</v>
      </c>
      <c r="AE239" s="45"/>
      <c r="AF239" s="45"/>
      <c r="AG239" s="55">
        <v>26994</v>
      </c>
      <c r="AH239" s="55"/>
      <c r="AI239" s="45"/>
      <c r="AJ239" s="45"/>
      <c r="AK239" s="55"/>
      <c r="AL239" s="215"/>
      <c r="AM239" s="215"/>
      <c r="AN239" s="215"/>
      <c r="AO239" s="215"/>
      <c r="AP239" s="47"/>
      <c r="AQ239" s="47"/>
      <c r="AR239" s="45"/>
      <c r="AS239" s="45"/>
      <c r="AT239" s="45"/>
      <c r="AU239" s="45"/>
      <c r="AV239" s="1"/>
      <c r="AW239" s="45"/>
      <c r="AX239" s="45"/>
      <c r="AY239" s="45"/>
      <c r="AZ239" s="45"/>
      <c r="BA239" s="45"/>
      <c r="BB239" s="6"/>
      <c r="BC239" s="6"/>
      <c r="BD239" s="45"/>
      <c r="BE239" s="45"/>
      <c r="BF239" s="45"/>
      <c r="BG239" s="45"/>
      <c r="BH239" s="45"/>
      <c r="BI239" s="45"/>
      <c r="BJ239" s="45"/>
      <c r="BK239" s="45"/>
      <c r="BL239" s="45"/>
      <c r="BM239" s="45"/>
    </row>
    <row r="240" spans="1:65" ht="38.25" x14ac:dyDescent="0.2">
      <c r="A240" s="218"/>
      <c r="B240" s="224"/>
      <c r="C240" s="212"/>
      <c r="D240" s="212"/>
      <c r="E240" s="212"/>
      <c r="F240" s="213"/>
      <c r="G240" s="217"/>
      <c r="H240" s="211"/>
      <c r="I240" s="210"/>
      <c r="J240" s="210"/>
      <c r="K240" s="216"/>
      <c r="L240" s="219"/>
      <c r="M240" s="212"/>
      <c r="N240" s="210"/>
      <c r="O240" s="215"/>
      <c r="P240" s="217"/>
      <c r="Q240" s="210"/>
      <c r="R240" s="210"/>
      <c r="S240" s="212"/>
      <c r="T240" s="212"/>
      <c r="U240" s="215"/>
      <c r="V240" s="215"/>
      <c r="W240" s="210"/>
      <c r="X240" s="6" t="s">
        <v>776</v>
      </c>
      <c r="Y240" s="1" t="s">
        <v>144</v>
      </c>
      <c r="Z240" s="42">
        <v>43812</v>
      </c>
      <c r="AA240" s="53">
        <v>12715</v>
      </c>
      <c r="AB240" s="9" t="s">
        <v>834</v>
      </c>
      <c r="AC240" s="42">
        <v>43830</v>
      </c>
      <c r="AD240" s="42">
        <v>44012</v>
      </c>
      <c r="AE240" s="45"/>
      <c r="AF240" s="45"/>
      <c r="AG240" s="55">
        <v>26994</v>
      </c>
      <c r="AH240" s="55"/>
      <c r="AI240" s="45"/>
      <c r="AJ240" s="45"/>
      <c r="AK240" s="55"/>
      <c r="AL240" s="215"/>
      <c r="AM240" s="215"/>
      <c r="AN240" s="215"/>
      <c r="AO240" s="215"/>
      <c r="AP240" s="47"/>
      <c r="AQ240" s="47"/>
      <c r="AR240" s="45"/>
      <c r="AS240" s="45"/>
      <c r="AT240" s="45"/>
      <c r="AU240" s="45"/>
      <c r="AV240" s="1"/>
      <c r="AW240" s="45"/>
      <c r="AX240" s="45"/>
      <c r="AY240" s="45"/>
      <c r="AZ240" s="45"/>
      <c r="BA240" s="45"/>
      <c r="BB240" s="6"/>
      <c r="BC240" s="6"/>
      <c r="BD240" s="45"/>
      <c r="BE240" s="45"/>
      <c r="BF240" s="45"/>
      <c r="BG240" s="45"/>
      <c r="BH240" s="45"/>
      <c r="BI240" s="45"/>
      <c r="BJ240" s="45"/>
      <c r="BK240" s="45"/>
      <c r="BL240" s="45"/>
      <c r="BM240" s="45"/>
    </row>
    <row r="241" spans="1:65" ht="76.5" x14ac:dyDescent="0.2">
      <c r="A241" s="218">
        <v>34</v>
      </c>
      <c r="B241" s="224" t="s">
        <v>506</v>
      </c>
      <c r="C241" s="212" t="s">
        <v>372</v>
      </c>
      <c r="D241" s="212" t="s">
        <v>124</v>
      </c>
      <c r="E241" s="212" t="s">
        <v>123</v>
      </c>
      <c r="F241" s="213" t="s">
        <v>509</v>
      </c>
      <c r="G241" s="212" t="s">
        <v>510</v>
      </c>
      <c r="H241" s="211" t="s">
        <v>371</v>
      </c>
      <c r="I241" s="210">
        <v>42706</v>
      </c>
      <c r="J241" s="210">
        <v>43071</v>
      </c>
      <c r="K241" s="216" t="s">
        <v>504</v>
      </c>
      <c r="L241" s="219" t="s">
        <v>507</v>
      </c>
      <c r="M241" s="212" t="s">
        <v>508</v>
      </c>
      <c r="N241" s="210">
        <v>42709</v>
      </c>
      <c r="O241" s="215">
        <v>139387.97</v>
      </c>
      <c r="P241" s="217">
        <v>11956</v>
      </c>
      <c r="Q241" s="210">
        <v>42709</v>
      </c>
      <c r="R241" s="210">
        <v>43074</v>
      </c>
      <c r="S241" s="212" t="s">
        <v>470</v>
      </c>
      <c r="T241" s="212"/>
      <c r="U241" s="215"/>
      <c r="V241" s="215"/>
      <c r="W241" s="212" t="s">
        <v>129</v>
      </c>
      <c r="X241" s="54" t="s">
        <v>285</v>
      </c>
      <c r="Y241" s="1" t="s">
        <v>130</v>
      </c>
      <c r="Z241" s="42">
        <v>42845</v>
      </c>
      <c r="AA241" s="53">
        <v>12045</v>
      </c>
      <c r="AB241" s="9" t="s">
        <v>639</v>
      </c>
      <c r="AC241" s="45"/>
      <c r="AD241" s="45"/>
      <c r="AE241" s="45">
        <v>0.71</v>
      </c>
      <c r="AF241" s="45"/>
      <c r="AG241" s="55">
        <v>989.73</v>
      </c>
      <c r="AH241" s="55"/>
      <c r="AI241" s="45"/>
      <c r="AJ241" s="45"/>
      <c r="AK241" s="55"/>
      <c r="AL241" s="215">
        <f>O241-AH241+AG241-AH242+AG242-AH243+AG243-AH244+AG244-AH245+AG245-AH246+AG246-AH247+AG247</f>
        <v>638027.96000000008</v>
      </c>
      <c r="AM241" s="215">
        <f>0+139387.97+989.73+1425.23+152960.1+165176.45</f>
        <v>459939.48000000004</v>
      </c>
      <c r="AN241" s="215">
        <v>169795.97</v>
      </c>
      <c r="AO241" s="215">
        <f>AM241+AN241</f>
        <v>629735.45000000007</v>
      </c>
      <c r="AP241" s="45"/>
      <c r="AQ241" s="45"/>
      <c r="AR241" s="45"/>
      <c r="AS241" s="45"/>
      <c r="AT241" s="45"/>
      <c r="AU241" s="45"/>
      <c r="AV241" s="1"/>
      <c r="AW241" s="45"/>
      <c r="AX241" s="45"/>
      <c r="AY241" s="45"/>
      <c r="AZ241" s="45"/>
      <c r="BA241" s="45"/>
      <c r="BB241" s="6"/>
      <c r="BC241" s="6"/>
      <c r="BD241" s="45"/>
      <c r="BE241" s="45"/>
      <c r="BF241" s="45"/>
      <c r="BG241" s="45"/>
      <c r="BH241" s="45"/>
      <c r="BI241" s="45"/>
      <c r="BJ241" s="45"/>
      <c r="BK241" s="45"/>
      <c r="BL241" s="45"/>
      <c r="BM241" s="45"/>
    </row>
    <row r="242" spans="1:65" ht="89.25" x14ac:dyDescent="0.2">
      <c r="A242" s="218"/>
      <c r="B242" s="224"/>
      <c r="C242" s="212"/>
      <c r="D242" s="212"/>
      <c r="E242" s="212"/>
      <c r="F242" s="213"/>
      <c r="G242" s="212"/>
      <c r="H242" s="211"/>
      <c r="I242" s="210"/>
      <c r="J242" s="210"/>
      <c r="K242" s="216"/>
      <c r="L242" s="219"/>
      <c r="M242" s="212"/>
      <c r="N242" s="210"/>
      <c r="O242" s="215"/>
      <c r="P242" s="217"/>
      <c r="Q242" s="210"/>
      <c r="R242" s="210"/>
      <c r="S242" s="212"/>
      <c r="T242" s="212"/>
      <c r="U242" s="215"/>
      <c r="V242" s="215"/>
      <c r="W242" s="212"/>
      <c r="X242" s="54" t="s">
        <v>285</v>
      </c>
      <c r="Y242" s="1" t="s">
        <v>132</v>
      </c>
      <c r="Z242" s="42">
        <v>43045</v>
      </c>
      <c r="AA242" s="53">
        <v>12181</v>
      </c>
      <c r="AB242" s="9" t="s">
        <v>709</v>
      </c>
      <c r="AC242" s="45"/>
      <c r="AD242" s="45"/>
      <c r="AE242" s="45">
        <v>1.02</v>
      </c>
      <c r="AF242" s="45"/>
      <c r="AG242" s="55">
        <v>1425.23</v>
      </c>
      <c r="AH242" s="55"/>
      <c r="AI242" s="45"/>
      <c r="AJ242" s="45"/>
      <c r="AK242" s="55"/>
      <c r="AL242" s="215"/>
      <c r="AM242" s="215"/>
      <c r="AN242" s="215"/>
      <c r="AO242" s="215"/>
      <c r="AP242" s="45"/>
      <c r="AQ242" s="45"/>
      <c r="AR242" s="45"/>
      <c r="AS242" s="45"/>
      <c r="AT242" s="45"/>
      <c r="AU242" s="45"/>
      <c r="AV242" s="1"/>
      <c r="AW242" s="45"/>
      <c r="AX242" s="45"/>
      <c r="AY242" s="45"/>
      <c r="AZ242" s="45"/>
      <c r="BA242" s="45"/>
      <c r="BB242" s="6"/>
      <c r="BC242" s="6"/>
      <c r="BD242" s="45"/>
      <c r="BE242" s="45"/>
      <c r="BF242" s="45"/>
      <c r="BG242" s="45"/>
      <c r="BH242" s="45"/>
      <c r="BI242" s="45"/>
      <c r="BJ242" s="45"/>
      <c r="BK242" s="45"/>
      <c r="BL242" s="45"/>
      <c r="BM242" s="45"/>
    </row>
    <row r="243" spans="1:65" ht="38.25" x14ac:dyDescent="0.2">
      <c r="A243" s="218"/>
      <c r="B243" s="224"/>
      <c r="C243" s="212"/>
      <c r="D243" s="212"/>
      <c r="E243" s="212"/>
      <c r="F243" s="213"/>
      <c r="G243" s="212"/>
      <c r="H243" s="211"/>
      <c r="I243" s="210"/>
      <c r="J243" s="210"/>
      <c r="K243" s="216"/>
      <c r="L243" s="219"/>
      <c r="M243" s="212"/>
      <c r="N243" s="210"/>
      <c r="O243" s="215"/>
      <c r="P243" s="217"/>
      <c r="Q243" s="210"/>
      <c r="R243" s="210"/>
      <c r="S243" s="212"/>
      <c r="T243" s="212"/>
      <c r="U243" s="215"/>
      <c r="V243" s="215"/>
      <c r="W243" s="212"/>
      <c r="X243" s="6" t="s">
        <v>776</v>
      </c>
      <c r="Y243" s="1" t="s">
        <v>142</v>
      </c>
      <c r="Z243" s="42">
        <v>43068</v>
      </c>
      <c r="AA243" s="53">
        <v>12195</v>
      </c>
      <c r="AB243" s="9" t="s">
        <v>648</v>
      </c>
      <c r="AC243" s="42">
        <v>43074</v>
      </c>
      <c r="AD243" s="42">
        <v>43439</v>
      </c>
      <c r="AE243" s="45"/>
      <c r="AF243" s="45"/>
      <c r="AG243" s="55">
        <v>152960.1</v>
      </c>
      <c r="AH243" s="55"/>
      <c r="AI243" s="45"/>
      <c r="AJ243" s="45"/>
      <c r="AK243" s="55"/>
      <c r="AL243" s="215"/>
      <c r="AM243" s="215"/>
      <c r="AN243" s="215"/>
      <c r="AO243" s="215"/>
      <c r="AP243" s="45"/>
      <c r="AQ243" s="45"/>
      <c r="AR243" s="45"/>
      <c r="AS243" s="45"/>
      <c r="AT243" s="45"/>
      <c r="AU243" s="45"/>
      <c r="AV243" s="1"/>
      <c r="AW243" s="45"/>
      <c r="AX243" s="45"/>
      <c r="AY243" s="45"/>
      <c r="AZ243" s="45"/>
      <c r="BA243" s="45"/>
      <c r="BB243" s="6"/>
      <c r="BC243" s="6"/>
      <c r="BD243" s="45"/>
      <c r="BE243" s="45"/>
      <c r="BF243" s="45"/>
      <c r="BG243" s="45"/>
      <c r="BH243" s="45"/>
      <c r="BI243" s="45"/>
      <c r="BJ243" s="45"/>
      <c r="BK243" s="45"/>
      <c r="BL243" s="45"/>
      <c r="BM243" s="45"/>
    </row>
    <row r="244" spans="1:65" ht="89.25" x14ac:dyDescent="0.2">
      <c r="A244" s="218"/>
      <c r="B244" s="224"/>
      <c r="C244" s="212"/>
      <c r="D244" s="212"/>
      <c r="E244" s="212"/>
      <c r="F244" s="213"/>
      <c r="G244" s="212"/>
      <c r="H244" s="211"/>
      <c r="I244" s="210"/>
      <c r="J244" s="210"/>
      <c r="K244" s="216"/>
      <c r="L244" s="219"/>
      <c r="M244" s="212"/>
      <c r="N244" s="210"/>
      <c r="O244" s="215"/>
      <c r="P244" s="217"/>
      <c r="Q244" s="210"/>
      <c r="R244" s="210"/>
      <c r="S244" s="212"/>
      <c r="T244" s="212"/>
      <c r="U244" s="215"/>
      <c r="V244" s="215"/>
      <c r="W244" s="212"/>
      <c r="X244" s="6" t="s">
        <v>285</v>
      </c>
      <c r="Y244" s="1" t="s">
        <v>143</v>
      </c>
      <c r="Z244" s="42">
        <v>43377</v>
      </c>
      <c r="AA244" s="53">
        <v>12425</v>
      </c>
      <c r="AB244" s="9" t="s">
        <v>974</v>
      </c>
      <c r="AC244" s="42"/>
      <c r="AD244" s="42"/>
      <c r="AE244" s="57">
        <v>5.9499999999999997E-2</v>
      </c>
      <c r="AF244" s="45"/>
      <c r="AG244" s="55">
        <v>8292.51</v>
      </c>
      <c r="AH244" s="55"/>
      <c r="AI244" s="47"/>
      <c r="AJ244" s="45"/>
      <c r="AK244" s="55"/>
      <c r="AL244" s="215"/>
      <c r="AM244" s="215"/>
      <c r="AN244" s="215"/>
      <c r="AO244" s="215"/>
      <c r="AP244" s="45"/>
      <c r="AQ244" s="45"/>
      <c r="AR244" s="45"/>
      <c r="AS244" s="45"/>
      <c r="AT244" s="45"/>
      <c r="AU244" s="45"/>
      <c r="AV244" s="1"/>
      <c r="AW244" s="45"/>
      <c r="AX244" s="45"/>
      <c r="AY244" s="45"/>
      <c r="AZ244" s="45"/>
      <c r="BA244" s="45"/>
      <c r="BB244" s="6"/>
      <c r="BC244" s="6"/>
      <c r="BD244" s="45"/>
      <c r="BE244" s="45"/>
      <c r="BF244" s="45"/>
      <c r="BG244" s="45"/>
      <c r="BH244" s="45"/>
      <c r="BI244" s="45"/>
      <c r="BJ244" s="45"/>
      <c r="BK244" s="45"/>
      <c r="BL244" s="45"/>
      <c r="BM244" s="45"/>
    </row>
    <row r="245" spans="1:65" ht="38.25" x14ac:dyDescent="0.2">
      <c r="A245" s="218"/>
      <c r="B245" s="224"/>
      <c r="C245" s="212"/>
      <c r="D245" s="212"/>
      <c r="E245" s="212"/>
      <c r="F245" s="213"/>
      <c r="G245" s="212"/>
      <c r="H245" s="211"/>
      <c r="I245" s="210"/>
      <c r="J245" s="210"/>
      <c r="K245" s="216"/>
      <c r="L245" s="219"/>
      <c r="M245" s="212"/>
      <c r="N245" s="210"/>
      <c r="O245" s="215"/>
      <c r="P245" s="217"/>
      <c r="Q245" s="210"/>
      <c r="R245" s="210"/>
      <c r="S245" s="212"/>
      <c r="T245" s="212"/>
      <c r="U245" s="215"/>
      <c r="V245" s="215"/>
      <c r="W245" s="212"/>
      <c r="X245" s="6" t="s">
        <v>776</v>
      </c>
      <c r="Y245" s="1" t="s">
        <v>144</v>
      </c>
      <c r="Z245" s="42">
        <v>43420</v>
      </c>
      <c r="AA245" s="53">
        <v>12444</v>
      </c>
      <c r="AB245" s="9" t="s">
        <v>648</v>
      </c>
      <c r="AC245" s="42">
        <v>43439</v>
      </c>
      <c r="AD245" s="42">
        <v>43804</v>
      </c>
      <c r="AE245" s="57"/>
      <c r="AF245" s="45"/>
      <c r="AG245" s="55">
        <v>165176.45000000001</v>
      </c>
      <c r="AH245" s="55"/>
      <c r="AI245" s="47"/>
      <c r="AJ245" s="45"/>
      <c r="AK245" s="55"/>
      <c r="AL245" s="215"/>
      <c r="AM245" s="215"/>
      <c r="AN245" s="215"/>
      <c r="AO245" s="215"/>
      <c r="AP245" s="45"/>
      <c r="AQ245" s="45"/>
      <c r="AR245" s="45"/>
      <c r="AS245" s="45"/>
      <c r="AT245" s="45"/>
      <c r="AU245" s="45"/>
      <c r="AV245" s="1"/>
      <c r="AW245" s="45"/>
      <c r="AX245" s="45"/>
      <c r="AY245" s="45"/>
      <c r="AZ245" s="45"/>
      <c r="BA245" s="45"/>
      <c r="BB245" s="6"/>
      <c r="BC245" s="6"/>
      <c r="BD245" s="45"/>
      <c r="BE245" s="45"/>
      <c r="BF245" s="45"/>
      <c r="BG245" s="45"/>
      <c r="BH245" s="45"/>
      <c r="BI245" s="45"/>
      <c r="BJ245" s="45"/>
      <c r="BK245" s="45"/>
      <c r="BL245" s="45"/>
      <c r="BM245" s="45"/>
    </row>
    <row r="246" spans="1:65" ht="89.25" x14ac:dyDescent="0.2">
      <c r="A246" s="218"/>
      <c r="B246" s="224"/>
      <c r="C246" s="212"/>
      <c r="D246" s="212"/>
      <c r="E246" s="212"/>
      <c r="F246" s="213"/>
      <c r="G246" s="212"/>
      <c r="H246" s="211"/>
      <c r="I246" s="210"/>
      <c r="J246" s="210"/>
      <c r="K246" s="216"/>
      <c r="L246" s="219"/>
      <c r="M246" s="212"/>
      <c r="N246" s="210"/>
      <c r="O246" s="215"/>
      <c r="P246" s="217"/>
      <c r="Q246" s="210"/>
      <c r="R246" s="210"/>
      <c r="S246" s="212"/>
      <c r="T246" s="212"/>
      <c r="U246" s="215"/>
      <c r="V246" s="215"/>
      <c r="W246" s="212"/>
      <c r="X246" s="6" t="s">
        <v>285</v>
      </c>
      <c r="Y246" s="1" t="s">
        <v>116</v>
      </c>
      <c r="Z246" s="42">
        <v>43691</v>
      </c>
      <c r="AA246" s="53">
        <v>12625</v>
      </c>
      <c r="AB246" s="9" t="s">
        <v>1615</v>
      </c>
      <c r="AC246" s="42"/>
      <c r="AD246" s="42"/>
      <c r="AE246" s="57">
        <v>1.67E-2</v>
      </c>
      <c r="AF246" s="45"/>
      <c r="AG246" s="55">
        <v>2309.7600000000002</v>
      </c>
      <c r="AH246" s="55"/>
      <c r="AI246" s="47"/>
      <c r="AJ246" s="45"/>
      <c r="AK246" s="55"/>
      <c r="AL246" s="215"/>
      <c r="AM246" s="215"/>
      <c r="AN246" s="215"/>
      <c r="AO246" s="215"/>
      <c r="AP246" s="45"/>
      <c r="AQ246" s="45"/>
      <c r="AR246" s="45"/>
      <c r="AS246" s="45"/>
      <c r="AT246" s="45"/>
      <c r="AU246" s="45"/>
      <c r="AV246" s="1"/>
      <c r="AW246" s="45"/>
      <c r="AX246" s="45"/>
      <c r="AY246" s="45"/>
      <c r="AZ246" s="45"/>
      <c r="BA246" s="45"/>
      <c r="BB246" s="6"/>
      <c r="BC246" s="6"/>
      <c r="BD246" s="45"/>
      <c r="BE246" s="45"/>
      <c r="BF246" s="45"/>
      <c r="BG246" s="45"/>
      <c r="BH246" s="45"/>
      <c r="BI246" s="45"/>
      <c r="BJ246" s="45"/>
      <c r="BK246" s="45"/>
      <c r="BL246" s="45"/>
      <c r="BM246" s="45"/>
    </row>
    <row r="247" spans="1:65" ht="38.25" x14ac:dyDescent="0.2">
      <c r="A247" s="218"/>
      <c r="B247" s="224"/>
      <c r="C247" s="212"/>
      <c r="D247" s="212"/>
      <c r="E247" s="212"/>
      <c r="F247" s="213"/>
      <c r="G247" s="212"/>
      <c r="H247" s="211"/>
      <c r="I247" s="210"/>
      <c r="J247" s="210"/>
      <c r="K247" s="216"/>
      <c r="L247" s="219"/>
      <c r="M247" s="212"/>
      <c r="N247" s="210"/>
      <c r="O247" s="215"/>
      <c r="P247" s="217"/>
      <c r="Q247" s="210"/>
      <c r="R247" s="210"/>
      <c r="S247" s="212"/>
      <c r="T247" s="212"/>
      <c r="U247" s="215"/>
      <c r="V247" s="215"/>
      <c r="W247" s="212"/>
      <c r="X247" s="6" t="s">
        <v>776</v>
      </c>
      <c r="Y247" s="1" t="s">
        <v>119</v>
      </c>
      <c r="Z247" s="42">
        <v>43420</v>
      </c>
      <c r="AA247" s="53">
        <v>12444</v>
      </c>
      <c r="AB247" s="9" t="s">
        <v>648</v>
      </c>
      <c r="AC247" s="42">
        <v>43804</v>
      </c>
      <c r="AD247" s="42">
        <v>44170</v>
      </c>
      <c r="AE247" s="57"/>
      <c r="AF247" s="45"/>
      <c r="AG247" s="55">
        <v>167486.21</v>
      </c>
      <c r="AH247" s="55"/>
      <c r="AI247" s="47"/>
      <c r="AJ247" s="45"/>
      <c r="AK247" s="55"/>
      <c r="AL247" s="215"/>
      <c r="AM247" s="215"/>
      <c r="AN247" s="215"/>
      <c r="AO247" s="215"/>
      <c r="AP247" s="45"/>
      <c r="AQ247" s="45"/>
      <c r="AR247" s="45"/>
      <c r="AS247" s="45"/>
      <c r="AT247" s="45"/>
      <c r="AU247" s="45"/>
      <c r="AV247" s="1"/>
      <c r="AW247" s="45"/>
      <c r="AX247" s="45"/>
      <c r="AY247" s="45"/>
      <c r="AZ247" s="45"/>
      <c r="BA247" s="45"/>
      <c r="BB247" s="6"/>
      <c r="BC247" s="6"/>
      <c r="BD247" s="45"/>
      <c r="BE247" s="45"/>
      <c r="BF247" s="45"/>
      <c r="BG247" s="45"/>
      <c r="BH247" s="45"/>
      <c r="BI247" s="45"/>
      <c r="BJ247" s="45"/>
      <c r="BK247" s="45"/>
      <c r="BL247" s="45"/>
      <c r="BM247" s="45"/>
    </row>
    <row r="248" spans="1:65" ht="76.5" x14ac:dyDescent="0.2">
      <c r="A248" s="218">
        <v>35</v>
      </c>
      <c r="B248" s="224">
        <v>37998</v>
      </c>
      <c r="C248" s="212" t="s">
        <v>529</v>
      </c>
      <c r="D248" s="212" t="s">
        <v>135</v>
      </c>
      <c r="E248" s="212" t="s">
        <v>216</v>
      </c>
      <c r="F248" s="213" t="s">
        <v>647</v>
      </c>
      <c r="G248" s="212" t="s">
        <v>644</v>
      </c>
      <c r="H248" s="211"/>
      <c r="I248" s="210"/>
      <c r="J248" s="210"/>
      <c r="K248" s="216" t="s">
        <v>532</v>
      </c>
      <c r="L248" s="219" t="s">
        <v>646</v>
      </c>
      <c r="M248" s="212" t="s">
        <v>645</v>
      </c>
      <c r="N248" s="210">
        <v>42797</v>
      </c>
      <c r="O248" s="215">
        <v>902090.64</v>
      </c>
      <c r="P248" s="217">
        <v>12032</v>
      </c>
      <c r="Q248" s="210">
        <v>42797</v>
      </c>
      <c r="R248" s="210">
        <v>43162</v>
      </c>
      <c r="S248" s="212" t="s">
        <v>151</v>
      </c>
      <c r="T248" s="212"/>
      <c r="U248" s="215"/>
      <c r="V248" s="215"/>
      <c r="W248" s="212" t="s">
        <v>159</v>
      </c>
      <c r="X248" s="6" t="s">
        <v>776</v>
      </c>
      <c r="Y248" s="2" t="s">
        <v>130</v>
      </c>
      <c r="Z248" s="31">
        <v>43161</v>
      </c>
      <c r="AA248" s="52">
        <v>12259</v>
      </c>
      <c r="AB248" s="58" t="s">
        <v>852</v>
      </c>
      <c r="AC248" s="50">
        <v>43162</v>
      </c>
      <c r="AD248" s="50">
        <v>43527</v>
      </c>
      <c r="AE248" s="59"/>
      <c r="AF248" s="60"/>
      <c r="AG248" s="176">
        <v>902090.64</v>
      </c>
      <c r="AH248" s="177"/>
      <c r="AI248" s="60"/>
      <c r="AJ248" s="60"/>
      <c r="AK248" s="177"/>
      <c r="AL248" s="220">
        <f>O248-AH248+AG248-AH249+AG249</f>
        <v>2706271.92</v>
      </c>
      <c r="AM248" s="215">
        <f>70162.61+75174.22+75174.22+75174.22+75174.22+75174.22+75174.22+75174.22+150348.44+75174.22+75174.22+150348.44+75174.22+75174.22+75174.22+75174.22+75174.22+75174.22+75174.22</f>
        <v>1573647.0099999995</v>
      </c>
      <c r="AN248" s="215">
        <v>826916.42</v>
      </c>
      <c r="AO248" s="215">
        <f>AM248+AN248</f>
        <v>2400563.4299999997</v>
      </c>
      <c r="AP248" s="61"/>
      <c r="AQ248" s="59"/>
      <c r="AR248" s="59"/>
      <c r="AS248" s="59"/>
      <c r="AT248" s="59"/>
      <c r="AU248" s="59"/>
      <c r="AV248" s="59"/>
      <c r="AW248" s="59"/>
      <c r="AX248" s="59"/>
      <c r="AY248" s="59"/>
      <c r="AZ248" s="59"/>
      <c r="BA248" s="59"/>
      <c r="BB248" s="59"/>
      <c r="BC248" s="59"/>
      <c r="BD248" s="59"/>
      <c r="BE248" s="59"/>
      <c r="BF248" s="59"/>
      <c r="BG248" s="59"/>
      <c r="BH248" s="45"/>
      <c r="BI248" s="45"/>
      <c r="BJ248" s="45"/>
      <c r="BK248" s="45"/>
      <c r="BL248" s="45"/>
      <c r="BM248" s="45"/>
    </row>
    <row r="249" spans="1:65" ht="76.5" x14ac:dyDescent="0.2">
      <c r="A249" s="218"/>
      <c r="B249" s="224"/>
      <c r="C249" s="212"/>
      <c r="D249" s="212"/>
      <c r="E249" s="212"/>
      <c r="F249" s="213"/>
      <c r="G249" s="212"/>
      <c r="H249" s="211"/>
      <c r="I249" s="210"/>
      <c r="J249" s="210"/>
      <c r="K249" s="216"/>
      <c r="L249" s="219"/>
      <c r="M249" s="212"/>
      <c r="N249" s="210"/>
      <c r="O249" s="215"/>
      <c r="P249" s="217"/>
      <c r="Q249" s="210"/>
      <c r="R249" s="210"/>
      <c r="S249" s="212"/>
      <c r="T249" s="212"/>
      <c r="U249" s="215"/>
      <c r="V249" s="215"/>
      <c r="W249" s="212"/>
      <c r="X249" s="6" t="s">
        <v>776</v>
      </c>
      <c r="Y249" s="2" t="s">
        <v>132</v>
      </c>
      <c r="Z249" s="31">
        <v>43161</v>
      </c>
      <c r="AA249" s="52">
        <v>12259</v>
      </c>
      <c r="AB249" s="58" t="s">
        <v>1851</v>
      </c>
      <c r="AC249" s="50">
        <v>43528</v>
      </c>
      <c r="AD249" s="50">
        <v>43893</v>
      </c>
      <c r="AE249" s="59"/>
      <c r="AF249" s="60"/>
      <c r="AG249" s="176">
        <v>902090.64</v>
      </c>
      <c r="AH249" s="177"/>
      <c r="AI249" s="60"/>
      <c r="AJ249" s="60"/>
      <c r="AK249" s="177"/>
      <c r="AL249" s="220"/>
      <c r="AM249" s="215"/>
      <c r="AN249" s="215"/>
      <c r="AO249" s="215"/>
      <c r="AP249" s="61"/>
      <c r="AQ249" s="59"/>
      <c r="AR249" s="59"/>
      <c r="AS249" s="59"/>
      <c r="AT249" s="59"/>
      <c r="AU249" s="59"/>
      <c r="AV249" s="59"/>
      <c r="AW249" s="59"/>
      <c r="AX249" s="59"/>
      <c r="AY249" s="59"/>
      <c r="AZ249" s="59"/>
      <c r="BA249" s="59"/>
      <c r="BB249" s="59"/>
      <c r="BC249" s="59"/>
      <c r="BD249" s="59"/>
      <c r="BE249" s="59"/>
      <c r="BF249" s="59"/>
      <c r="BG249" s="59"/>
      <c r="BH249" s="45"/>
      <c r="BI249" s="45"/>
      <c r="BJ249" s="45"/>
      <c r="BK249" s="45"/>
      <c r="BL249" s="45"/>
      <c r="BM249" s="45"/>
    </row>
    <row r="250" spans="1:65" ht="51" x14ac:dyDescent="0.2">
      <c r="A250" s="218">
        <v>36</v>
      </c>
      <c r="B250" s="224" t="s">
        <v>480</v>
      </c>
      <c r="C250" s="212" t="s">
        <v>365</v>
      </c>
      <c r="D250" s="212" t="s">
        <v>809</v>
      </c>
      <c r="E250" s="212" t="s">
        <v>216</v>
      </c>
      <c r="F250" s="213" t="s">
        <v>548</v>
      </c>
      <c r="G250" s="217" t="s">
        <v>489</v>
      </c>
      <c r="H250" s="211" t="s">
        <v>364</v>
      </c>
      <c r="I250" s="210">
        <v>42473</v>
      </c>
      <c r="J250" s="210">
        <v>42838</v>
      </c>
      <c r="K250" s="216" t="s">
        <v>545</v>
      </c>
      <c r="L250" s="219" t="s">
        <v>546</v>
      </c>
      <c r="M250" s="212" t="s">
        <v>547</v>
      </c>
      <c r="N250" s="210">
        <v>42768</v>
      </c>
      <c r="O250" s="215">
        <v>448306.8</v>
      </c>
      <c r="P250" s="217" t="s">
        <v>586</v>
      </c>
      <c r="Q250" s="210">
        <v>42768</v>
      </c>
      <c r="R250" s="210">
        <v>43133</v>
      </c>
      <c r="S250" s="212" t="s">
        <v>128</v>
      </c>
      <c r="T250" s="212"/>
      <c r="U250" s="215"/>
      <c r="V250" s="215"/>
      <c r="W250" s="212" t="s">
        <v>129</v>
      </c>
      <c r="X250" s="6" t="s">
        <v>776</v>
      </c>
      <c r="Y250" s="2" t="s">
        <v>130</v>
      </c>
      <c r="Z250" s="31">
        <v>43133</v>
      </c>
      <c r="AA250" s="52">
        <v>12259</v>
      </c>
      <c r="AB250" s="9" t="s">
        <v>808</v>
      </c>
      <c r="AC250" s="50">
        <v>43133</v>
      </c>
      <c r="AD250" s="62">
        <v>43314</v>
      </c>
      <c r="AE250" s="6"/>
      <c r="AF250" s="38"/>
      <c r="AG250" s="176">
        <v>224153.4</v>
      </c>
      <c r="AH250" s="176"/>
      <c r="AI250" s="38"/>
      <c r="AJ250" s="38"/>
      <c r="AK250" s="176"/>
      <c r="AL250" s="215">
        <f>O250-AH250+AG250-AH251+AG251-AH252+AG252-AH253+AG253-AH254+AG254</f>
        <v>1531714.8999999997</v>
      </c>
      <c r="AM250" s="215">
        <f>17434.15+18679.45+21917.22+26151.23+26151.23+26151.23+52302.46+29887.12+29887.12+29887.12+29887.12+29887.12+29887.12+29389+29513.53+29887.12+29887.12</f>
        <v>486786.45999999996</v>
      </c>
      <c r="AN250" s="215">
        <v>396004.35</v>
      </c>
      <c r="AO250" s="215">
        <f>AM250+AN250</f>
        <v>882790.80999999994</v>
      </c>
      <c r="AP250" s="3"/>
      <c r="AQ250" s="6"/>
      <c r="AR250" s="6"/>
      <c r="AS250" s="6"/>
      <c r="AT250" s="6"/>
      <c r="AU250" s="6"/>
      <c r="AV250" s="6"/>
      <c r="AW250" s="6"/>
      <c r="AX250" s="6"/>
      <c r="AY250" s="6"/>
      <c r="AZ250" s="6"/>
      <c r="BA250" s="6"/>
      <c r="BB250" s="6"/>
      <c r="BC250" s="6"/>
      <c r="BD250" s="6"/>
      <c r="BE250" s="6"/>
      <c r="BF250" s="6"/>
      <c r="BG250" s="6"/>
      <c r="BH250" s="1"/>
      <c r="BI250" s="1"/>
      <c r="BJ250" s="1"/>
      <c r="BK250" s="1"/>
      <c r="BL250" s="1"/>
      <c r="BM250" s="1"/>
    </row>
    <row r="251" spans="1:65" ht="38.25" x14ac:dyDescent="0.2">
      <c r="A251" s="218"/>
      <c r="B251" s="224"/>
      <c r="C251" s="212"/>
      <c r="D251" s="212"/>
      <c r="E251" s="212"/>
      <c r="F251" s="213"/>
      <c r="G251" s="217"/>
      <c r="H251" s="211"/>
      <c r="I251" s="210"/>
      <c r="J251" s="210"/>
      <c r="K251" s="216"/>
      <c r="L251" s="219"/>
      <c r="M251" s="212"/>
      <c r="N251" s="210"/>
      <c r="O251" s="215"/>
      <c r="P251" s="217"/>
      <c r="Q251" s="210"/>
      <c r="R251" s="210"/>
      <c r="S251" s="212"/>
      <c r="T251" s="212"/>
      <c r="U251" s="215"/>
      <c r="V251" s="215"/>
      <c r="W251" s="212"/>
      <c r="X251" s="6" t="s">
        <v>776</v>
      </c>
      <c r="Y251" s="2" t="s">
        <v>132</v>
      </c>
      <c r="Z251" s="31">
        <v>43311</v>
      </c>
      <c r="AA251" s="52">
        <v>12358</v>
      </c>
      <c r="AB251" s="9" t="s">
        <v>919</v>
      </c>
      <c r="AC251" s="62">
        <v>43314</v>
      </c>
      <c r="AD251" s="62">
        <v>43465</v>
      </c>
      <c r="AE251" s="6"/>
      <c r="AF251" s="38"/>
      <c r="AG251" s="176">
        <v>186794.5</v>
      </c>
      <c r="AH251" s="176"/>
      <c r="AI251" s="38"/>
      <c r="AJ251" s="38"/>
      <c r="AK251" s="176"/>
      <c r="AL251" s="215"/>
      <c r="AM251" s="215"/>
      <c r="AN251" s="215"/>
      <c r="AO251" s="215"/>
      <c r="AP251" s="2"/>
      <c r="AQ251" s="6"/>
      <c r="AR251" s="6"/>
      <c r="AS251" s="6"/>
      <c r="AT251" s="6"/>
      <c r="AU251" s="6"/>
      <c r="AV251" s="6"/>
      <c r="AW251" s="6"/>
      <c r="AX251" s="6"/>
      <c r="AY251" s="6"/>
      <c r="AZ251" s="6"/>
      <c r="BA251" s="6"/>
      <c r="BB251" s="6"/>
      <c r="BC251" s="6"/>
      <c r="BD251" s="6"/>
      <c r="BE251" s="6"/>
      <c r="BF251" s="6"/>
      <c r="BG251" s="6"/>
      <c r="BH251" s="1"/>
      <c r="BI251" s="1"/>
      <c r="BJ251" s="1"/>
      <c r="BK251" s="1"/>
      <c r="BL251" s="1"/>
      <c r="BM251" s="1"/>
    </row>
    <row r="252" spans="1:65" ht="38.25" x14ac:dyDescent="0.2">
      <c r="A252" s="218"/>
      <c r="B252" s="224"/>
      <c r="C252" s="212"/>
      <c r="D252" s="212"/>
      <c r="E252" s="212"/>
      <c r="F252" s="213"/>
      <c r="G252" s="217"/>
      <c r="H252" s="211"/>
      <c r="I252" s="210"/>
      <c r="J252" s="210"/>
      <c r="K252" s="216"/>
      <c r="L252" s="219"/>
      <c r="M252" s="212"/>
      <c r="N252" s="210"/>
      <c r="O252" s="215"/>
      <c r="P252" s="217"/>
      <c r="Q252" s="210"/>
      <c r="R252" s="210"/>
      <c r="S252" s="212"/>
      <c r="T252" s="212"/>
      <c r="U252" s="215"/>
      <c r="V252" s="215"/>
      <c r="W252" s="212"/>
      <c r="X252" s="6" t="s">
        <v>776</v>
      </c>
      <c r="Y252" s="2" t="s">
        <v>142</v>
      </c>
      <c r="Z252" s="31">
        <v>43434</v>
      </c>
      <c r="AA252" s="52">
        <v>12456</v>
      </c>
      <c r="AB252" s="9" t="s">
        <v>985</v>
      </c>
      <c r="AC252" s="62">
        <v>43465</v>
      </c>
      <c r="AD252" s="62">
        <v>43646</v>
      </c>
      <c r="AE252" s="6"/>
      <c r="AF252" s="38"/>
      <c r="AG252" s="176">
        <v>224153.4</v>
      </c>
      <c r="AH252" s="176"/>
      <c r="AI252" s="38"/>
      <c r="AJ252" s="38"/>
      <c r="AK252" s="176"/>
      <c r="AL252" s="215"/>
      <c r="AM252" s="215"/>
      <c r="AN252" s="215"/>
      <c r="AO252" s="215"/>
      <c r="AP252" s="2"/>
      <c r="AQ252" s="6"/>
      <c r="AR252" s="6"/>
      <c r="AS252" s="6"/>
      <c r="AT252" s="6"/>
      <c r="AU252" s="6"/>
      <c r="AV252" s="6"/>
      <c r="AW252" s="6"/>
      <c r="AX252" s="6"/>
      <c r="AY252" s="6"/>
      <c r="AZ252" s="6"/>
      <c r="BA252" s="6"/>
      <c r="BB252" s="6"/>
      <c r="BC252" s="6"/>
      <c r="BD252" s="6"/>
      <c r="BE252" s="6"/>
      <c r="BF252" s="6"/>
      <c r="BG252" s="6"/>
      <c r="BH252" s="1"/>
      <c r="BI252" s="1"/>
      <c r="BJ252" s="1"/>
      <c r="BK252" s="1"/>
      <c r="BL252" s="1"/>
      <c r="BM252" s="1"/>
    </row>
    <row r="253" spans="1:65" ht="38.25" x14ac:dyDescent="0.2">
      <c r="A253" s="218"/>
      <c r="B253" s="224"/>
      <c r="C253" s="212"/>
      <c r="D253" s="212"/>
      <c r="E253" s="212"/>
      <c r="F253" s="213"/>
      <c r="G253" s="217"/>
      <c r="H253" s="211"/>
      <c r="I253" s="210"/>
      <c r="J253" s="210"/>
      <c r="K253" s="216"/>
      <c r="L253" s="219"/>
      <c r="M253" s="212"/>
      <c r="N253" s="210"/>
      <c r="O253" s="215"/>
      <c r="P253" s="217"/>
      <c r="Q253" s="210"/>
      <c r="R253" s="210"/>
      <c r="S253" s="212"/>
      <c r="T253" s="212"/>
      <c r="U253" s="215"/>
      <c r="V253" s="215"/>
      <c r="W253" s="212"/>
      <c r="X253" s="6" t="s">
        <v>776</v>
      </c>
      <c r="Y253" s="2" t="s">
        <v>143</v>
      </c>
      <c r="Z253" s="31">
        <v>43623</v>
      </c>
      <c r="AA253" s="52">
        <v>12579</v>
      </c>
      <c r="AB253" s="9" t="s">
        <v>985</v>
      </c>
      <c r="AC253" s="62">
        <v>43646</v>
      </c>
      <c r="AD253" s="62">
        <v>43830</v>
      </c>
      <c r="AE253" s="6"/>
      <c r="AF253" s="38"/>
      <c r="AG253" s="176">
        <v>224153.4</v>
      </c>
      <c r="AH253" s="176"/>
      <c r="AI253" s="38"/>
      <c r="AJ253" s="38"/>
      <c r="AK253" s="176"/>
      <c r="AL253" s="215"/>
      <c r="AM253" s="215"/>
      <c r="AN253" s="215"/>
      <c r="AO253" s="215"/>
      <c r="AP253" s="2"/>
      <c r="AQ253" s="6"/>
      <c r="AR253" s="6"/>
      <c r="AS253" s="6"/>
      <c r="AT253" s="6"/>
      <c r="AU253" s="6"/>
      <c r="AV253" s="6"/>
      <c r="AW253" s="6"/>
      <c r="AX253" s="6"/>
      <c r="AY253" s="6"/>
      <c r="AZ253" s="6"/>
      <c r="BA253" s="6"/>
      <c r="BB253" s="6"/>
      <c r="BC253" s="6"/>
      <c r="BD253" s="6"/>
      <c r="BE253" s="6"/>
      <c r="BF253" s="6"/>
      <c r="BG253" s="6"/>
      <c r="BH253" s="1"/>
      <c r="BI253" s="1"/>
      <c r="BJ253" s="1"/>
      <c r="BK253" s="1"/>
      <c r="BL253" s="1"/>
      <c r="BM253" s="1"/>
    </row>
    <row r="254" spans="1:65" ht="38.25" x14ac:dyDescent="0.2">
      <c r="A254" s="218"/>
      <c r="B254" s="224"/>
      <c r="C254" s="212"/>
      <c r="D254" s="212"/>
      <c r="E254" s="212"/>
      <c r="F254" s="213"/>
      <c r="G254" s="217"/>
      <c r="H254" s="211"/>
      <c r="I254" s="210"/>
      <c r="J254" s="210"/>
      <c r="K254" s="216"/>
      <c r="L254" s="219"/>
      <c r="M254" s="212"/>
      <c r="N254" s="210"/>
      <c r="O254" s="215"/>
      <c r="P254" s="217"/>
      <c r="Q254" s="210"/>
      <c r="R254" s="210"/>
      <c r="S254" s="212"/>
      <c r="T254" s="212"/>
      <c r="U254" s="215"/>
      <c r="V254" s="215"/>
      <c r="W254" s="212"/>
      <c r="X254" s="6" t="s">
        <v>776</v>
      </c>
      <c r="Y254" s="2" t="s">
        <v>144</v>
      </c>
      <c r="Z254" s="31">
        <v>43802</v>
      </c>
      <c r="AA254" s="52">
        <v>12716</v>
      </c>
      <c r="AB254" s="9" t="s">
        <v>985</v>
      </c>
      <c r="AC254" s="62">
        <v>43830</v>
      </c>
      <c r="AD254" s="62">
        <v>44012</v>
      </c>
      <c r="AE254" s="6"/>
      <c r="AF254" s="38"/>
      <c r="AG254" s="176">
        <v>224153.4</v>
      </c>
      <c r="AH254" s="176"/>
      <c r="AI254" s="38"/>
      <c r="AJ254" s="38"/>
      <c r="AK254" s="176"/>
      <c r="AL254" s="215"/>
      <c r="AM254" s="215"/>
      <c r="AN254" s="215"/>
      <c r="AO254" s="215"/>
      <c r="AP254" s="2"/>
      <c r="AQ254" s="6"/>
      <c r="AR254" s="6"/>
      <c r="AS254" s="6"/>
      <c r="AT254" s="6"/>
      <c r="AU254" s="6"/>
      <c r="AV254" s="6"/>
      <c r="AW254" s="6"/>
      <c r="AX254" s="6"/>
      <c r="AY254" s="6"/>
      <c r="AZ254" s="6"/>
      <c r="BA254" s="6"/>
      <c r="BB254" s="6"/>
      <c r="BC254" s="6"/>
      <c r="BD254" s="6"/>
      <c r="BE254" s="6"/>
      <c r="BF254" s="6"/>
      <c r="BG254" s="6"/>
      <c r="BH254" s="1"/>
      <c r="BI254" s="1"/>
      <c r="BJ254" s="1"/>
      <c r="BK254" s="1"/>
      <c r="BL254" s="1"/>
      <c r="BM254" s="1"/>
    </row>
    <row r="255" spans="1:65" ht="38.25" x14ac:dyDescent="0.2">
      <c r="A255" s="218">
        <v>37</v>
      </c>
      <c r="B255" s="224" t="s">
        <v>480</v>
      </c>
      <c r="C255" s="212" t="s">
        <v>529</v>
      </c>
      <c r="D255" s="212" t="s">
        <v>620</v>
      </c>
      <c r="E255" s="212" t="s">
        <v>216</v>
      </c>
      <c r="F255" s="213" t="s">
        <v>621</v>
      </c>
      <c r="G255" s="217" t="s">
        <v>635</v>
      </c>
      <c r="H255" s="211" t="s">
        <v>364</v>
      </c>
      <c r="I255" s="210">
        <v>42473</v>
      </c>
      <c r="J255" s="210">
        <v>42838</v>
      </c>
      <c r="K255" s="221" t="s">
        <v>622</v>
      </c>
      <c r="L255" s="219" t="s">
        <v>260</v>
      </c>
      <c r="M255" s="212" t="s">
        <v>279</v>
      </c>
      <c r="N255" s="210">
        <v>42814</v>
      </c>
      <c r="O255" s="215">
        <v>580653.36</v>
      </c>
      <c r="P255" s="217">
        <v>12020</v>
      </c>
      <c r="Q255" s="210">
        <v>42814</v>
      </c>
      <c r="R255" s="210">
        <v>43179</v>
      </c>
      <c r="S255" s="212" t="s">
        <v>483</v>
      </c>
      <c r="T255" s="212"/>
      <c r="U255" s="215"/>
      <c r="V255" s="215"/>
      <c r="W255" s="212" t="s">
        <v>129</v>
      </c>
      <c r="X255" s="6" t="s">
        <v>776</v>
      </c>
      <c r="Y255" s="2" t="s">
        <v>130</v>
      </c>
      <c r="Z255" s="31">
        <v>43175</v>
      </c>
      <c r="AA255" s="32">
        <v>12264</v>
      </c>
      <c r="AB255" s="9" t="s">
        <v>820</v>
      </c>
      <c r="AC255" s="50">
        <v>43179</v>
      </c>
      <c r="AD255" s="50">
        <v>43363</v>
      </c>
      <c r="AE255" s="2"/>
      <c r="AF255" s="2"/>
      <c r="AG255" s="35">
        <v>290326.68</v>
      </c>
      <c r="AH255" s="35"/>
      <c r="AI255" s="2"/>
      <c r="AJ255" s="2"/>
      <c r="AK255" s="35"/>
      <c r="AL255" s="215">
        <f>O255-AH255+AG255-AH256+AG256-AH257+AG257-AH258+AG258-AH259+AG259-AH260+AG260</f>
        <v>2019348.9200000004</v>
      </c>
      <c r="AM255" s="215">
        <f>0+1972.87+2466.09+12072.56+17997.51+18757.28+18757.28+18757.28+18757.28+18757.28+22776+54259.21+33418.15+36618.24+38553.18+39520.85+39520.65+39595.07+36384.77+36384.77+37501.08</f>
        <v>542827.4</v>
      </c>
      <c r="AN255" s="215">
        <v>470420.69</v>
      </c>
      <c r="AO255" s="215">
        <f>AM255+AN255</f>
        <v>1013248.0900000001</v>
      </c>
      <c r="AP255" s="2"/>
      <c r="AQ255" s="2"/>
      <c r="AR255" s="2"/>
      <c r="AS255" s="2"/>
      <c r="AT255" s="2"/>
      <c r="AU255" s="1"/>
      <c r="AV255" s="1"/>
      <c r="AW255" s="1"/>
      <c r="AX255" s="1"/>
      <c r="AY255" s="1"/>
      <c r="AZ255" s="1"/>
      <c r="BA255" s="1"/>
      <c r="BB255" s="1"/>
      <c r="BC255" s="1"/>
      <c r="BD255" s="1"/>
      <c r="BE255" s="1"/>
      <c r="BF255" s="1"/>
      <c r="BG255" s="1"/>
      <c r="BH255" s="1"/>
      <c r="BI255" s="1"/>
      <c r="BJ255" s="1"/>
      <c r="BK255" s="1"/>
      <c r="BL255" s="1"/>
      <c r="BM255" s="1"/>
    </row>
    <row r="256" spans="1:65" ht="76.5" x14ac:dyDescent="0.2">
      <c r="A256" s="218"/>
      <c r="B256" s="224"/>
      <c r="C256" s="212"/>
      <c r="D256" s="212"/>
      <c r="E256" s="212"/>
      <c r="F256" s="213"/>
      <c r="G256" s="217"/>
      <c r="H256" s="211"/>
      <c r="I256" s="210"/>
      <c r="J256" s="210"/>
      <c r="K256" s="221"/>
      <c r="L256" s="219"/>
      <c r="M256" s="212"/>
      <c r="N256" s="210"/>
      <c r="O256" s="215"/>
      <c r="P256" s="217"/>
      <c r="Q256" s="210"/>
      <c r="R256" s="210"/>
      <c r="S256" s="212"/>
      <c r="T256" s="212"/>
      <c r="U256" s="215"/>
      <c r="V256" s="215"/>
      <c r="W256" s="212"/>
      <c r="X256" s="9" t="s">
        <v>285</v>
      </c>
      <c r="Y256" s="2" t="s">
        <v>132</v>
      </c>
      <c r="Z256" s="31">
        <v>43222</v>
      </c>
      <c r="AA256" s="32">
        <v>12313</v>
      </c>
      <c r="AB256" s="9" t="s">
        <v>849</v>
      </c>
      <c r="AC256" s="50"/>
      <c r="AD256" s="50"/>
      <c r="AE256" s="2"/>
      <c r="AF256" s="2"/>
      <c r="AG256" s="35">
        <v>20837.759999999998</v>
      </c>
      <c r="AH256" s="35"/>
      <c r="AI256" s="2"/>
      <c r="AJ256" s="2"/>
      <c r="AK256" s="35"/>
      <c r="AL256" s="215"/>
      <c r="AM256" s="215"/>
      <c r="AN256" s="215"/>
      <c r="AO256" s="215"/>
      <c r="AP256" s="3"/>
      <c r="AQ256" s="2"/>
      <c r="AR256" s="2"/>
      <c r="AS256" s="2"/>
      <c r="AT256" s="2"/>
      <c r="AU256" s="1"/>
      <c r="AV256" s="1"/>
      <c r="AW256" s="1"/>
      <c r="AX256" s="1"/>
      <c r="AY256" s="1"/>
      <c r="AZ256" s="1"/>
      <c r="BA256" s="1"/>
      <c r="BB256" s="1"/>
      <c r="BC256" s="1"/>
      <c r="BD256" s="1"/>
      <c r="BE256" s="1"/>
      <c r="BF256" s="1"/>
      <c r="BG256" s="1"/>
      <c r="BH256" s="1"/>
      <c r="BI256" s="1"/>
      <c r="BJ256" s="1"/>
      <c r="BK256" s="1"/>
      <c r="BL256" s="1"/>
      <c r="BM256" s="1"/>
    </row>
    <row r="257" spans="1:65" ht="51" x14ac:dyDescent="0.2">
      <c r="A257" s="218"/>
      <c r="B257" s="224"/>
      <c r="C257" s="212"/>
      <c r="D257" s="212"/>
      <c r="E257" s="212"/>
      <c r="F257" s="213"/>
      <c r="G257" s="217"/>
      <c r="H257" s="211"/>
      <c r="I257" s="210"/>
      <c r="J257" s="210"/>
      <c r="K257" s="221"/>
      <c r="L257" s="219"/>
      <c r="M257" s="212"/>
      <c r="N257" s="210"/>
      <c r="O257" s="215"/>
      <c r="P257" s="217"/>
      <c r="Q257" s="210"/>
      <c r="R257" s="210"/>
      <c r="S257" s="212"/>
      <c r="T257" s="212"/>
      <c r="U257" s="215"/>
      <c r="V257" s="215"/>
      <c r="W257" s="212"/>
      <c r="X257" s="6" t="s">
        <v>776</v>
      </c>
      <c r="Y257" s="2" t="s">
        <v>142</v>
      </c>
      <c r="Z257" s="31">
        <v>43354</v>
      </c>
      <c r="AA257" s="32">
        <v>12387</v>
      </c>
      <c r="AB257" s="9" t="s">
        <v>952</v>
      </c>
      <c r="AC257" s="50">
        <v>43363</v>
      </c>
      <c r="AD257" s="50">
        <v>43465</v>
      </c>
      <c r="AE257" s="2"/>
      <c r="AF257" s="2"/>
      <c r="AG257" s="35">
        <v>176176.76</v>
      </c>
      <c r="AH257" s="35"/>
      <c r="AI257" s="2"/>
      <c r="AJ257" s="2"/>
      <c r="AK257" s="35"/>
      <c r="AL257" s="215"/>
      <c r="AM257" s="215"/>
      <c r="AN257" s="215"/>
      <c r="AO257" s="215"/>
      <c r="AP257" s="2"/>
      <c r="AQ257" s="2"/>
      <c r="AR257" s="2"/>
      <c r="AS257" s="2"/>
      <c r="AT257" s="2"/>
      <c r="AU257" s="1"/>
      <c r="AV257" s="1"/>
      <c r="AW257" s="1"/>
      <c r="AX257" s="1"/>
      <c r="AY257" s="1"/>
      <c r="AZ257" s="1"/>
      <c r="BA257" s="1"/>
      <c r="BB257" s="1"/>
      <c r="BC257" s="1"/>
      <c r="BD257" s="1"/>
      <c r="BE257" s="1"/>
      <c r="BF257" s="1"/>
      <c r="BG257" s="1"/>
      <c r="BH257" s="1"/>
      <c r="BI257" s="1"/>
      <c r="BJ257" s="1"/>
      <c r="BK257" s="1"/>
      <c r="BL257" s="1"/>
      <c r="BM257" s="1"/>
    </row>
    <row r="258" spans="1:65" ht="38.25" x14ac:dyDescent="0.2">
      <c r="A258" s="218"/>
      <c r="B258" s="224"/>
      <c r="C258" s="212"/>
      <c r="D258" s="212"/>
      <c r="E258" s="212"/>
      <c r="F258" s="213"/>
      <c r="G258" s="217"/>
      <c r="H258" s="211"/>
      <c r="I258" s="210"/>
      <c r="J258" s="210"/>
      <c r="K258" s="221"/>
      <c r="L258" s="219"/>
      <c r="M258" s="212"/>
      <c r="N258" s="210"/>
      <c r="O258" s="215"/>
      <c r="P258" s="217"/>
      <c r="Q258" s="210"/>
      <c r="R258" s="210"/>
      <c r="S258" s="212"/>
      <c r="T258" s="212"/>
      <c r="U258" s="215"/>
      <c r="V258" s="215"/>
      <c r="W258" s="212"/>
      <c r="X258" s="6" t="s">
        <v>776</v>
      </c>
      <c r="Y258" s="2" t="s">
        <v>143</v>
      </c>
      <c r="Z258" s="31">
        <v>43434</v>
      </c>
      <c r="AA258" s="32">
        <v>12456</v>
      </c>
      <c r="AB258" s="9" t="s">
        <v>985</v>
      </c>
      <c r="AC258" s="50">
        <v>43465</v>
      </c>
      <c r="AD258" s="50">
        <v>43646</v>
      </c>
      <c r="AE258" s="2"/>
      <c r="AF258" s="2"/>
      <c r="AG258" s="35">
        <v>317118.12</v>
      </c>
      <c r="AH258" s="35"/>
      <c r="AI258" s="2"/>
      <c r="AJ258" s="2"/>
      <c r="AK258" s="35"/>
      <c r="AL258" s="215"/>
      <c r="AM258" s="215"/>
      <c r="AN258" s="215"/>
      <c r="AO258" s="215"/>
      <c r="AP258" s="2"/>
      <c r="AQ258" s="2"/>
      <c r="AR258" s="2"/>
      <c r="AS258" s="2"/>
      <c r="AT258" s="2"/>
      <c r="AU258" s="1"/>
      <c r="AV258" s="1"/>
      <c r="AW258" s="1"/>
      <c r="AX258" s="1"/>
      <c r="AY258" s="1"/>
      <c r="AZ258" s="1"/>
      <c r="BA258" s="1"/>
      <c r="BB258" s="1"/>
      <c r="BC258" s="1"/>
      <c r="BD258" s="1"/>
      <c r="BE258" s="1"/>
      <c r="BF258" s="1"/>
      <c r="BG258" s="1"/>
      <c r="BH258" s="1"/>
      <c r="BI258" s="1"/>
      <c r="BJ258" s="1"/>
      <c r="BK258" s="1"/>
      <c r="BL258" s="1"/>
      <c r="BM258" s="1"/>
    </row>
    <row r="259" spans="1:65" ht="38.25" x14ac:dyDescent="0.2">
      <c r="A259" s="218"/>
      <c r="B259" s="224"/>
      <c r="C259" s="212"/>
      <c r="D259" s="212"/>
      <c r="E259" s="212"/>
      <c r="F259" s="213"/>
      <c r="G259" s="217"/>
      <c r="H259" s="211"/>
      <c r="I259" s="210"/>
      <c r="J259" s="210"/>
      <c r="K259" s="221"/>
      <c r="L259" s="219"/>
      <c r="M259" s="212"/>
      <c r="N259" s="210"/>
      <c r="O259" s="215"/>
      <c r="P259" s="217"/>
      <c r="Q259" s="210"/>
      <c r="R259" s="210"/>
      <c r="S259" s="212"/>
      <c r="T259" s="212"/>
      <c r="U259" s="215"/>
      <c r="V259" s="215"/>
      <c r="W259" s="212"/>
      <c r="X259" s="6" t="s">
        <v>776</v>
      </c>
      <c r="Y259" s="2" t="s">
        <v>144</v>
      </c>
      <c r="Z259" s="31">
        <v>43635</v>
      </c>
      <c r="AA259" s="32">
        <v>12579</v>
      </c>
      <c r="AB259" s="9" t="s">
        <v>985</v>
      </c>
      <c r="AC259" s="50">
        <v>43646</v>
      </c>
      <c r="AD259" s="50">
        <v>43830</v>
      </c>
      <c r="AE259" s="2"/>
      <c r="AF259" s="2"/>
      <c r="AG259" s="35">
        <v>317118.12</v>
      </c>
      <c r="AH259" s="35"/>
      <c r="AI259" s="2"/>
      <c r="AJ259" s="2"/>
      <c r="AK259" s="35"/>
      <c r="AL259" s="215"/>
      <c r="AM259" s="215"/>
      <c r="AN259" s="215"/>
      <c r="AO259" s="215"/>
      <c r="AP259" s="2"/>
      <c r="AQ259" s="2"/>
      <c r="AR259" s="2"/>
      <c r="AS259" s="2"/>
      <c r="AT259" s="2"/>
      <c r="AU259" s="1"/>
      <c r="AV259" s="1"/>
      <c r="AW259" s="1"/>
      <c r="AX259" s="1"/>
      <c r="AY259" s="1"/>
      <c r="AZ259" s="1"/>
      <c r="BA259" s="1"/>
      <c r="BB259" s="1"/>
      <c r="BC259" s="1"/>
      <c r="BD259" s="1"/>
      <c r="BE259" s="1"/>
      <c r="BF259" s="1"/>
      <c r="BG259" s="1"/>
      <c r="BH259" s="1"/>
      <c r="BI259" s="1"/>
      <c r="BJ259" s="1"/>
      <c r="BK259" s="1"/>
      <c r="BL259" s="1"/>
      <c r="BM259" s="1"/>
    </row>
    <row r="260" spans="1:65" ht="38.25" x14ac:dyDescent="0.2">
      <c r="A260" s="218"/>
      <c r="B260" s="224"/>
      <c r="C260" s="212"/>
      <c r="D260" s="212"/>
      <c r="E260" s="212"/>
      <c r="F260" s="213"/>
      <c r="G260" s="217"/>
      <c r="H260" s="211"/>
      <c r="I260" s="210"/>
      <c r="J260" s="210"/>
      <c r="K260" s="221"/>
      <c r="L260" s="219"/>
      <c r="M260" s="212"/>
      <c r="N260" s="210"/>
      <c r="O260" s="215"/>
      <c r="P260" s="217"/>
      <c r="Q260" s="210"/>
      <c r="R260" s="210"/>
      <c r="S260" s="212"/>
      <c r="T260" s="212"/>
      <c r="U260" s="215"/>
      <c r="V260" s="215"/>
      <c r="W260" s="212"/>
      <c r="X260" s="6" t="s">
        <v>776</v>
      </c>
      <c r="Y260" s="2" t="s">
        <v>116</v>
      </c>
      <c r="Z260" s="31">
        <v>43802</v>
      </c>
      <c r="AA260" s="32">
        <v>12716</v>
      </c>
      <c r="AB260" s="9" t="s">
        <v>985</v>
      </c>
      <c r="AC260" s="50">
        <v>43830</v>
      </c>
      <c r="AD260" s="50">
        <v>44012</v>
      </c>
      <c r="AE260" s="2"/>
      <c r="AF260" s="2"/>
      <c r="AG260" s="35">
        <v>317118.12</v>
      </c>
      <c r="AH260" s="35"/>
      <c r="AI260" s="2"/>
      <c r="AJ260" s="2"/>
      <c r="AK260" s="35"/>
      <c r="AL260" s="215"/>
      <c r="AM260" s="215"/>
      <c r="AN260" s="215"/>
      <c r="AO260" s="215"/>
      <c r="AP260" s="2"/>
      <c r="AQ260" s="2"/>
      <c r="AR260" s="2"/>
      <c r="AS260" s="2"/>
      <c r="AT260" s="2"/>
      <c r="AU260" s="1"/>
      <c r="AV260" s="1"/>
      <c r="AW260" s="1"/>
      <c r="AX260" s="1"/>
      <c r="AY260" s="1"/>
      <c r="AZ260" s="1"/>
      <c r="BA260" s="1"/>
      <c r="BB260" s="1"/>
      <c r="BC260" s="1"/>
      <c r="BD260" s="1"/>
      <c r="BE260" s="1"/>
      <c r="BF260" s="1"/>
      <c r="BG260" s="1"/>
      <c r="BH260" s="1"/>
      <c r="BI260" s="1"/>
      <c r="BJ260" s="1"/>
      <c r="BK260" s="1"/>
      <c r="BL260" s="1"/>
      <c r="BM260" s="1"/>
    </row>
    <row r="261" spans="1:65" ht="38.25" x14ac:dyDescent="0.2">
      <c r="A261" s="218">
        <v>38</v>
      </c>
      <c r="B261" s="224" t="s">
        <v>449</v>
      </c>
      <c r="C261" s="212" t="s">
        <v>370</v>
      </c>
      <c r="D261" s="212" t="s">
        <v>124</v>
      </c>
      <c r="E261" s="212" t="s">
        <v>216</v>
      </c>
      <c r="F261" s="213" t="s">
        <v>627</v>
      </c>
      <c r="G261" s="217" t="s">
        <v>633</v>
      </c>
      <c r="H261" s="211" t="s">
        <v>369</v>
      </c>
      <c r="I261" s="210">
        <v>42467</v>
      </c>
      <c r="J261" s="210">
        <v>42832</v>
      </c>
      <c r="K261" s="221" t="s">
        <v>626</v>
      </c>
      <c r="L261" s="219" t="s">
        <v>487</v>
      </c>
      <c r="M261" s="212" t="s">
        <v>322</v>
      </c>
      <c r="N261" s="210">
        <v>42825</v>
      </c>
      <c r="O261" s="215">
        <v>50400</v>
      </c>
      <c r="P261" s="217">
        <v>12028</v>
      </c>
      <c r="Q261" s="210">
        <v>42825</v>
      </c>
      <c r="R261" s="210">
        <v>43190</v>
      </c>
      <c r="S261" s="212" t="s">
        <v>151</v>
      </c>
      <c r="T261" s="212"/>
      <c r="U261" s="215"/>
      <c r="V261" s="215"/>
      <c r="W261" s="212" t="s">
        <v>129</v>
      </c>
      <c r="X261" s="6" t="s">
        <v>776</v>
      </c>
      <c r="Y261" s="2" t="s">
        <v>130</v>
      </c>
      <c r="Z261" s="31">
        <v>43189</v>
      </c>
      <c r="AA261" s="32">
        <v>12281</v>
      </c>
      <c r="AB261" s="9" t="s">
        <v>833</v>
      </c>
      <c r="AC261" s="31">
        <v>43190</v>
      </c>
      <c r="AD261" s="31">
        <v>43373</v>
      </c>
      <c r="AE261" s="2"/>
      <c r="AF261" s="2"/>
      <c r="AG261" s="35">
        <v>25200</v>
      </c>
      <c r="AH261" s="35"/>
      <c r="AI261" s="2"/>
      <c r="AJ261" s="2"/>
      <c r="AK261" s="35"/>
      <c r="AL261" s="215">
        <f>O261-AH261+AG261-AH262+AG262-AH263+AG263-AH264+AG264-AH265+AG265</f>
        <v>163800</v>
      </c>
      <c r="AM261" s="215">
        <f>4200+4200+4200+8400+4200+4200+4200+4200+4200+4200+4200+4200+4200+4200+4200+4200+4200+4200+8400</f>
        <v>88200</v>
      </c>
      <c r="AN261" s="215">
        <v>50400</v>
      </c>
      <c r="AO261" s="215">
        <f>AM261+AN261</f>
        <v>138600</v>
      </c>
      <c r="AP261" s="3"/>
      <c r="AQ261" s="2"/>
      <c r="AR261" s="2"/>
      <c r="AS261" s="2"/>
      <c r="AT261" s="2"/>
      <c r="AU261" s="1"/>
      <c r="AV261" s="1"/>
      <c r="AW261" s="1"/>
      <c r="AX261" s="1"/>
      <c r="AY261" s="1"/>
      <c r="AZ261" s="1"/>
      <c r="BA261" s="1"/>
      <c r="BB261" s="1"/>
      <c r="BC261" s="1"/>
      <c r="BD261" s="1"/>
      <c r="BE261" s="1"/>
      <c r="BF261" s="1"/>
      <c r="BG261" s="1"/>
      <c r="BH261" s="1"/>
      <c r="BI261" s="1"/>
      <c r="BJ261" s="1"/>
      <c r="BK261" s="1"/>
      <c r="BL261" s="1"/>
      <c r="BM261" s="1"/>
    </row>
    <row r="262" spans="1:65" ht="38.25" x14ac:dyDescent="0.2">
      <c r="A262" s="218"/>
      <c r="B262" s="224"/>
      <c r="C262" s="212"/>
      <c r="D262" s="212"/>
      <c r="E262" s="212"/>
      <c r="F262" s="213"/>
      <c r="G262" s="217"/>
      <c r="H262" s="211"/>
      <c r="I262" s="210"/>
      <c r="J262" s="210"/>
      <c r="K262" s="221"/>
      <c r="L262" s="219"/>
      <c r="M262" s="212"/>
      <c r="N262" s="210"/>
      <c r="O262" s="215"/>
      <c r="P262" s="217"/>
      <c r="Q262" s="210"/>
      <c r="R262" s="210"/>
      <c r="S262" s="212"/>
      <c r="T262" s="212"/>
      <c r="U262" s="215"/>
      <c r="V262" s="215"/>
      <c r="W262" s="212"/>
      <c r="X262" s="6" t="s">
        <v>776</v>
      </c>
      <c r="Y262" s="2" t="s">
        <v>132</v>
      </c>
      <c r="Z262" s="31">
        <v>43371</v>
      </c>
      <c r="AA262" s="32">
        <v>12415</v>
      </c>
      <c r="AB262" s="9" t="s">
        <v>965</v>
      </c>
      <c r="AC262" s="31">
        <v>43373</v>
      </c>
      <c r="AD262" s="50">
        <v>43465</v>
      </c>
      <c r="AE262" s="2"/>
      <c r="AF262" s="2"/>
      <c r="AG262" s="35">
        <v>12600</v>
      </c>
      <c r="AH262" s="35"/>
      <c r="AI262" s="2"/>
      <c r="AJ262" s="2"/>
      <c r="AK262" s="35"/>
      <c r="AL262" s="215"/>
      <c r="AM262" s="215"/>
      <c r="AN262" s="215"/>
      <c r="AO262" s="215"/>
      <c r="AP262" s="3"/>
      <c r="AQ262" s="2"/>
      <c r="AR262" s="2"/>
      <c r="AS262" s="2"/>
      <c r="AT262" s="2"/>
      <c r="AU262" s="1"/>
      <c r="AV262" s="1"/>
      <c r="AW262" s="1"/>
      <c r="AX262" s="1"/>
      <c r="AY262" s="1"/>
      <c r="AZ262" s="1"/>
      <c r="BA262" s="1"/>
      <c r="BB262" s="1"/>
      <c r="BC262" s="1"/>
      <c r="BD262" s="1"/>
      <c r="BE262" s="1"/>
      <c r="BF262" s="1"/>
      <c r="BG262" s="1"/>
      <c r="BH262" s="1"/>
      <c r="BI262" s="1"/>
      <c r="BJ262" s="1"/>
      <c r="BK262" s="1"/>
      <c r="BL262" s="1"/>
      <c r="BM262" s="1"/>
    </row>
    <row r="263" spans="1:65" ht="38.25" x14ac:dyDescent="0.2">
      <c r="A263" s="218"/>
      <c r="B263" s="224"/>
      <c r="C263" s="212"/>
      <c r="D263" s="212"/>
      <c r="E263" s="212"/>
      <c r="F263" s="213"/>
      <c r="G263" s="217"/>
      <c r="H263" s="211"/>
      <c r="I263" s="210"/>
      <c r="J263" s="210"/>
      <c r="K263" s="221"/>
      <c r="L263" s="219"/>
      <c r="M263" s="212"/>
      <c r="N263" s="210"/>
      <c r="O263" s="215"/>
      <c r="P263" s="217"/>
      <c r="Q263" s="210"/>
      <c r="R263" s="210"/>
      <c r="S263" s="212"/>
      <c r="T263" s="212"/>
      <c r="U263" s="215"/>
      <c r="V263" s="215"/>
      <c r="W263" s="212"/>
      <c r="X263" s="6" t="s">
        <v>776</v>
      </c>
      <c r="Y263" s="2" t="s">
        <v>142</v>
      </c>
      <c r="Z263" s="31">
        <v>43453</v>
      </c>
      <c r="AA263" s="32">
        <v>12467</v>
      </c>
      <c r="AB263" s="9" t="s">
        <v>1026</v>
      </c>
      <c r="AC263" s="50">
        <v>43465</v>
      </c>
      <c r="AD263" s="50">
        <v>43646</v>
      </c>
      <c r="AE263" s="2"/>
      <c r="AF263" s="2"/>
      <c r="AG263" s="35">
        <v>25200</v>
      </c>
      <c r="AH263" s="35"/>
      <c r="AI263" s="2"/>
      <c r="AJ263" s="2"/>
      <c r="AK263" s="35"/>
      <c r="AL263" s="215"/>
      <c r="AM263" s="215"/>
      <c r="AN263" s="215"/>
      <c r="AO263" s="215"/>
      <c r="AP263" s="3"/>
      <c r="AQ263" s="2"/>
      <c r="AR263" s="2"/>
      <c r="AS263" s="2"/>
      <c r="AT263" s="2"/>
      <c r="AU263" s="1"/>
      <c r="AV263" s="1"/>
      <c r="AW263" s="1"/>
      <c r="AX263" s="1"/>
      <c r="AY263" s="1"/>
      <c r="AZ263" s="1"/>
      <c r="BA263" s="1"/>
      <c r="BB263" s="1"/>
      <c r="BC263" s="1"/>
      <c r="BD263" s="1"/>
      <c r="BE263" s="1"/>
      <c r="BF263" s="1"/>
      <c r="BG263" s="1"/>
      <c r="BH263" s="1"/>
      <c r="BI263" s="1"/>
      <c r="BJ263" s="1"/>
      <c r="BK263" s="1"/>
      <c r="BL263" s="1"/>
      <c r="BM263" s="1"/>
    </row>
    <row r="264" spans="1:65" ht="38.25" x14ac:dyDescent="0.2">
      <c r="A264" s="218"/>
      <c r="B264" s="224"/>
      <c r="C264" s="212"/>
      <c r="D264" s="212"/>
      <c r="E264" s="212"/>
      <c r="F264" s="213"/>
      <c r="G264" s="217"/>
      <c r="H264" s="211"/>
      <c r="I264" s="210"/>
      <c r="J264" s="210"/>
      <c r="K264" s="221"/>
      <c r="L264" s="219"/>
      <c r="M264" s="212"/>
      <c r="N264" s="210"/>
      <c r="O264" s="215"/>
      <c r="P264" s="217"/>
      <c r="Q264" s="210"/>
      <c r="R264" s="210"/>
      <c r="S264" s="212"/>
      <c r="T264" s="212"/>
      <c r="U264" s="215"/>
      <c r="V264" s="215"/>
      <c r="W264" s="212"/>
      <c r="X264" s="6" t="s">
        <v>776</v>
      </c>
      <c r="Y264" s="2" t="s">
        <v>143</v>
      </c>
      <c r="Z264" s="31">
        <v>43635</v>
      </c>
      <c r="AA264" s="32">
        <v>12580</v>
      </c>
      <c r="AB264" s="9" t="s">
        <v>1026</v>
      </c>
      <c r="AC264" s="50">
        <v>43646</v>
      </c>
      <c r="AD264" s="50">
        <v>43830</v>
      </c>
      <c r="AE264" s="2"/>
      <c r="AF264" s="2"/>
      <c r="AG264" s="35">
        <v>25200</v>
      </c>
      <c r="AH264" s="35"/>
      <c r="AI264" s="2"/>
      <c r="AJ264" s="2"/>
      <c r="AK264" s="35"/>
      <c r="AL264" s="215"/>
      <c r="AM264" s="215"/>
      <c r="AN264" s="215"/>
      <c r="AO264" s="215"/>
      <c r="AP264" s="3"/>
      <c r="AQ264" s="2"/>
      <c r="AR264" s="2"/>
      <c r="AS264" s="2"/>
      <c r="AT264" s="2"/>
      <c r="AU264" s="1"/>
      <c r="AV264" s="1"/>
      <c r="AW264" s="1"/>
      <c r="AX264" s="1"/>
      <c r="AY264" s="1"/>
      <c r="AZ264" s="1"/>
      <c r="BA264" s="1"/>
      <c r="BB264" s="1"/>
      <c r="BC264" s="1"/>
      <c r="BD264" s="1"/>
      <c r="BE264" s="1"/>
      <c r="BF264" s="1"/>
      <c r="BG264" s="1"/>
      <c r="BH264" s="1"/>
      <c r="BI264" s="1"/>
      <c r="BJ264" s="1"/>
      <c r="BK264" s="1"/>
      <c r="BL264" s="1"/>
      <c r="BM264" s="1"/>
    </row>
    <row r="265" spans="1:65" ht="38.25" x14ac:dyDescent="0.2">
      <c r="A265" s="218"/>
      <c r="B265" s="224"/>
      <c r="C265" s="212"/>
      <c r="D265" s="212"/>
      <c r="E265" s="212"/>
      <c r="F265" s="213"/>
      <c r="G265" s="217"/>
      <c r="H265" s="211"/>
      <c r="I265" s="210"/>
      <c r="J265" s="210"/>
      <c r="K265" s="221"/>
      <c r="L265" s="219"/>
      <c r="M265" s="212"/>
      <c r="N265" s="210"/>
      <c r="O265" s="215"/>
      <c r="P265" s="217"/>
      <c r="Q265" s="210"/>
      <c r="R265" s="210"/>
      <c r="S265" s="212"/>
      <c r="T265" s="212"/>
      <c r="U265" s="215"/>
      <c r="V265" s="215"/>
      <c r="W265" s="212"/>
      <c r="X265" s="6" t="s">
        <v>776</v>
      </c>
      <c r="Y265" s="2" t="s">
        <v>144</v>
      </c>
      <c r="Z265" s="31">
        <v>43812</v>
      </c>
      <c r="AA265" s="32">
        <v>12715</v>
      </c>
      <c r="AB265" s="9" t="s">
        <v>1026</v>
      </c>
      <c r="AC265" s="50">
        <v>43830</v>
      </c>
      <c r="AD265" s="50">
        <v>44012</v>
      </c>
      <c r="AE265" s="2"/>
      <c r="AF265" s="2"/>
      <c r="AG265" s="35">
        <v>25200</v>
      </c>
      <c r="AH265" s="35"/>
      <c r="AI265" s="2"/>
      <c r="AJ265" s="2"/>
      <c r="AK265" s="35"/>
      <c r="AL265" s="215"/>
      <c r="AM265" s="215"/>
      <c r="AN265" s="215"/>
      <c r="AO265" s="215"/>
      <c r="AP265" s="3"/>
      <c r="AQ265" s="2"/>
      <c r="AR265" s="2"/>
      <c r="AS265" s="2"/>
      <c r="AT265" s="2"/>
      <c r="AU265" s="1"/>
      <c r="AV265" s="1"/>
      <c r="AW265" s="1"/>
      <c r="AX265" s="1"/>
      <c r="AY265" s="1"/>
      <c r="AZ265" s="1"/>
      <c r="BA265" s="1"/>
      <c r="BB265" s="1"/>
      <c r="BC265" s="1"/>
      <c r="BD265" s="1"/>
      <c r="BE265" s="1"/>
      <c r="BF265" s="1"/>
      <c r="BG265" s="1"/>
      <c r="BH265" s="1"/>
      <c r="BI265" s="1"/>
      <c r="BJ265" s="1"/>
      <c r="BK265" s="1"/>
      <c r="BL265" s="1"/>
      <c r="BM265" s="1"/>
    </row>
    <row r="266" spans="1:65" ht="38.25" x14ac:dyDescent="0.2">
      <c r="A266" s="218">
        <v>39</v>
      </c>
      <c r="B266" s="224" t="s">
        <v>628</v>
      </c>
      <c r="C266" s="212" t="s">
        <v>533</v>
      </c>
      <c r="D266" s="212" t="s">
        <v>124</v>
      </c>
      <c r="E266" s="212" t="s">
        <v>216</v>
      </c>
      <c r="F266" s="213" t="s">
        <v>630</v>
      </c>
      <c r="G266" s="212" t="s">
        <v>634</v>
      </c>
      <c r="H266" s="211" t="s">
        <v>534</v>
      </c>
      <c r="I266" s="210">
        <v>42775</v>
      </c>
      <c r="J266" s="210">
        <v>43140</v>
      </c>
      <c r="K266" s="221" t="s">
        <v>632</v>
      </c>
      <c r="L266" s="219" t="s">
        <v>180</v>
      </c>
      <c r="M266" s="212" t="s">
        <v>629</v>
      </c>
      <c r="N266" s="210">
        <v>42828</v>
      </c>
      <c r="O266" s="215">
        <v>117990</v>
      </c>
      <c r="P266" s="217">
        <v>12028</v>
      </c>
      <c r="Q266" s="210">
        <v>42828</v>
      </c>
      <c r="R266" s="210">
        <v>43100</v>
      </c>
      <c r="S266" s="212" t="s">
        <v>151</v>
      </c>
      <c r="T266" s="212"/>
      <c r="U266" s="215"/>
      <c r="V266" s="215"/>
      <c r="W266" s="212" t="s">
        <v>631</v>
      </c>
      <c r="X266" s="6" t="s">
        <v>776</v>
      </c>
      <c r="Y266" s="2" t="s">
        <v>130</v>
      </c>
      <c r="Z266" s="31">
        <v>43082</v>
      </c>
      <c r="AA266" s="32">
        <v>12228</v>
      </c>
      <c r="AB266" s="9" t="s">
        <v>762</v>
      </c>
      <c r="AC266" s="31">
        <v>43100</v>
      </c>
      <c r="AD266" s="31">
        <v>43281</v>
      </c>
      <c r="AE266" s="2"/>
      <c r="AF266" s="2"/>
      <c r="AG266" s="35">
        <v>58995</v>
      </c>
      <c r="AH266" s="35"/>
      <c r="AI266" s="2"/>
      <c r="AJ266" s="2"/>
      <c r="AK266" s="35"/>
      <c r="AL266" s="215">
        <f>O266-AH266+AG266-AH267+AG267-AH268+AG268-AH269+AG269</f>
        <v>353970</v>
      </c>
      <c r="AM266" s="215">
        <f>0+3560+4120+2670+2350</f>
        <v>12700</v>
      </c>
      <c r="AN266" s="215">
        <v>12452.5</v>
      </c>
      <c r="AO266" s="215">
        <f>AM266+AN266</f>
        <v>25152.5</v>
      </c>
      <c r="AP266" s="2"/>
      <c r="AQ266" s="2"/>
      <c r="AR266" s="2"/>
      <c r="AS266" s="2"/>
      <c r="AT266" s="2"/>
      <c r="AU266" s="1"/>
      <c r="AV266" s="1"/>
      <c r="AW266" s="1"/>
      <c r="AX266" s="1"/>
      <c r="AY266" s="1"/>
      <c r="AZ266" s="1"/>
      <c r="BA266" s="1"/>
      <c r="BB266" s="1"/>
      <c r="BC266" s="1"/>
      <c r="BD266" s="1"/>
      <c r="BE266" s="1"/>
      <c r="BF266" s="1"/>
      <c r="BG266" s="1"/>
      <c r="BH266" s="1"/>
      <c r="BI266" s="1"/>
      <c r="BJ266" s="1"/>
      <c r="BK266" s="1"/>
      <c r="BL266" s="1"/>
      <c r="BM266" s="1"/>
    </row>
    <row r="267" spans="1:65" ht="38.25" x14ac:dyDescent="0.2">
      <c r="A267" s="218"/>
      <c r="B267" s="224"/>
      <c r="C267" s="212"/>
      <c r="D267" s="212"/>
      <c r="E267" s="212"/>
      <c r="F267" s="213"/>
      <c r="G267" s="212"/>
      <c r="H267" s="211"/>
      <c r="I267" s="210"/>
      <c r="J267" s="210"/>
      <c r="K267" s="221"/>
      <c r="L267" s="219"/>
      <c r="M267" s="212"/>
      <c r="N267" s="210"/>
      <c r="O267" s="215"/>
      <c r="P267" s="217"/>
      <c r="Q267" s="210"/>
      <c r="R267" s="210"/>
      <c r="S267" s="212"/>
      <c r="T267" s="212"/>
      <c r="U267" s="215"/>
      <c r="V267" s="215"/>
      <c r="W267" s="212"/>
      <c r="X267" s="6" t="s">
        <v>776</v>
      </c>
      <c r="Y267" s="2" t="s">
        <v>132</v>
      </c>
      <c r="Z267" s="31">
        <v>43276</v>
      </c>
      <c r="AA267" s="32">
        <v>12334</v>
      </c>
      <c r="AB267" s="9" t="s">
        <v>763</v>
      </c>
      <c r="AC267" s="31">
        <v>43281</v>
      </c>
      <c r="AD267" s="31">
        <v>43465</v>
      </c>
      <c r="AE267" s="2"/>
      <c r="AF267" s="2"/>
      <c r="AG267" s="35">
        <v>58995</v>
      </c>
      <c r="AH267" s="35"/>
      <c r="AI267" s="2"/>
      <c r="AJ267" s="2"/>
      <c r="AK267" s="35"/>
      <c r="AL267" s="215"/>
      <c r="AM267" s="215"/>
      <c r="AN267" s="215"/>
      <c r="AO267" s="215"/>
      <c r="AP267" s="3"/>
      <c r="AQ267" s="2"/>
      <c r="AR267" s="2"/>
      <c r="AS267" s="2"/>
      <c r="AT267" s="2"/>
      <c r="AU267" s="1"/>
      <c r="AV267" s="1"/>
      <c r="AW267" s="1"/>
      <c r="AX267" s="1"/>
      <c r="AY267" s="1"/>
      <c r="AZ267" s="1"/>
      <c r="BA267" s="1"/>
      <c r="BB267" s="1"/>
      <c r="BC267" s="1"/>
      <c r="BD267" s="1"/>
      <c r="BE267" s="1"/>
      <c r="BF267" s="1"/>
      <c r="BG267" s="1"/>
      <c r="BH267" s="1"/>
      <c r="BI267" s="1"/>
      <c r="BJ267" s="1"/>
      <c r="BK267" s="1"/>
      <c r="BL267" s="1"/>
      <c r="BM267" s="1"/>
    </row>
    <row r="268" spans="1:65" ht="38.25" x14ac:dyDescent="0.2">
      <c r="A268" s="218"/>
      <c r="B268" s="224"/>
      <c r="C268" s="212"/>
      <c r="D268" s="212"/>
      <c r="E268" s="212"/>
      <c r="F268" s="213"/>
      <c r="G268" s="212"/>
      <c r="H268" s="211"/>
      <c r="I268" s="210"/>
      <c r="J268" s="210"/>
      <c r="K268" s="221"/>
      <c r="L268" s="219"/>
      <c r="M268" s="212"/>
      <c r="N268" s="210"/>
      <c r="O268" s="215"/>
      <c r="P268" s="217"/>
      <c r="Q268" s="210"/>
      <c r="R268" s="210"/>
      <c r="S268" s="212"/>
      <c r="T268" s="212"/>
      <c r="U268" s="215"/>
      <c r="V268" s="215"/>
      <c r="W268" s="212"/>
      <c r="X268" s="6" t="s">
        <v>776</v>
      </c>
      <c r="Y268" s="2" t="s">
        <v>142</v>
      </c>
      <c r="Z268" s="31">
        <v>43444</v>
      </c>
      <c r="AA268" s="32">
        <v>12456</v>
      </c>
      <c r="AB268" s="9" t="s">
        <v>987</v>
      </c>
      <c r="AC268" s="31">
        <v>43465</v>
      </c>
      <c r="AD268" s="31">
        <v>43646</v>
      </c>
      <c r="AE268" s="2"/>
      <c r="AF268" s="2"/>
      <c r="AG268" s="35">
        <v>58995</v>
      </c>
      <c r="AH268" s="35"/>
      <c r="AI268" s="2"/>
      <c r="AJ268" s="2"/>
      <c r="AK268" s="35"/>
      <c r="AL268" s="215"/>
      <c r="AM268" s="215"/>
      <c r="AN268" s="215"/>
      <c r="AO268" s="215"/>
      <c r="AP268" s="3"/>
      <c r="AQ268" s="2"/>
      <c r="AR268" s="2"/>
      <c r="AS268" s="2"/>
      <c r="AT268" s="2"/>
      <c r="AU268" s="1"/>
      <c r="AV268" s="1"/>
      <c r="AW268" s="1"/>
      <c r="AX268" s="1"/>
      <c r="AY268" s="1"/>
      <c r="AZ268" s="1"/>
      <c r="BA268" s="1"/>
      <c r="BB268" s="1"/>
      <c r="BC268" s="1"/>
      <c r="BD268" s="1"/>
      <c r="BE268" s="1"/>
      <c r="BF268" s="1"/>
      <c r="BG268" s="1"/>
      <c r="BH268" s="1"/>
      <c r="BI268" s="1"/>
      <c r="BJ268" s="1"/>
      <c r="BK268" s="1"/>
      <c r="BL268" s="1"/>
      <c r="BM268" s="1"/>
    </row>
    <row r="269" spans="1:65" ht="38.25" x14ac:dyDescent="0.2">
      <c r="A269" s="218"/>
      <c r="B269" s="224"/>
      <c r="C269" s="212"/>
      <c r="D269" s="212"/>
      <c r="E269" s="212"/>
      <c r="F269" s="213"/>
      <c r="G269" s="212"/>
      <c r="H269" s="211"/>
      <c r="I269" s="210"/>
      <c r="J269" s="210"/>
      <c r="K269" s="221"/>
      <c r="L269" s="219"/>
      <c r="M269" s="212"/>
      <c r="N269" s="210"/>
      <c r="O269" s="215"/>
      <c r="P269" s="217"/>
      <c r="Q269" s="210"/>
      <c r="R269" s="210"/>
      <c r="S269" s="212"/>
      <c r="T269" s="212"/>
      <c r="U269" s="215"/>
      <c r="V269" s="215"/>
      <c r="W269" s="212"/>
      <c r="X269" s="6" t="s">
        <v>776</v>
      </c>
      <c r="Y269" s="2" t="s">
        <v>143</v>
      </c>
      <c r="Z269" s="31">
        <v>43630</v>
      </c>
      <c r="AA269" s="32">
        <v>12580</v>
      </c>
      <c r="AB269" s="9" t="s">
        <v>987</v>
      </c>
      <c r="AC269" s="31">
        <v>43646</v>
      </c>
      <c r="AD269" s="31">
        <v>43830</v>
      </c>
      <c r="AE269" s="2"/>
      <c r="AF269" s="2"/>
      <c r="AG269" s="35">
        <v>58995</v>
      </c>
      <c r="AH269" s="35"/>
      <c r="AI269" s="2"/>
      <c r="AJ269" s="2"/>
      <c r="AK269" s="35"/>
      <c r="AL269" s="215"/>
      <c r="AM269" s="215"/>
      <c r="AN269" s="215"/>
      <c r="AO269" s="215"/>
      <c r="AP269" s="3"/>
      <c r="AQ269" s="2"/>
      <c r="AR269" s="2"/>
      <c r="AS269" s="2"/>
      <c r="AT269" s="2"/>
      <c r="AU269" s="1"/>
      <c r="AV269" s="1"/>
      <c r="AW269" s="1"/>
      <c r="AX269" s="1"/>
      <c r="AY269" s="1"/>
      <c r="AZ269" s="1"/>
      <c r="BA269" s="1"/>
      <c r="BB269" s="1"/>
      <c r="BC269" s="1"/>
      <c r="BD269" s="1"/>
      <c r="BE269" s="1"/>
      <c r="BF269" s="1"/>
      <c r="BG269" s="1"/>
      <c r="BH269" s="1"/>
      <c r="BI269" s="1"/>
      <c r="BJ269" s="1"/>
      <c r="BK269" s="1"/>
      <c r="BL269" s="1"/>
      <c r="BM269" s="1"/>
    </row>
    <row r="270" spans="1:65" ht="51" x14ac:dyDescent="0.2">
      <c r="A270" s="236">
        <v>40</v>
      </c>
      <c r="B270" s="224" t="s">
        <v>650</v>
      </c>
      <c r="C270" s="212" t="s">
        <v>530</v>
      </c>
      <c r="D270" s="214" t="s">
        <v>658</v>
      </c>
      <c r="E270" s="212"/>
      <c r="F270" s="213" t="s">
        <v>651</v>
      </c>
      <c r="G270" s="212"/>
      <c r="H270" s="211"/>
      <c r="I270" s="211"/>
      <c r="J270" s="211"/>
      <c r="K270" s="221" t="s">
        <v>649</v>
      </c>
      <c r="L270" s="219" t="s">
        <v>336</v>
      </c>
      <c r="M270" s="212" t="s">
        <v>337</v>
      </c>
      <c r="N270" s="210">
        <v>42898</v>
      </c>
      <c r="O270" s="215">
        <v>465213.22</v>
      </c>
      <c r="P270" s="217">
        <v>12075</v>
      </c>
      <c r="Q270" s="210">
        <v>42898</v>
      </c>
      <c r="R270" s="210">
        <v>43263</v>
      </c>
      <c r="S270" s="212" t="s">
        <v>134</v>
      </c>
      <c r="T270" s="212"/>
      <c r="U270" s="215"/>
      <c r="V270" s="215"/>
      <c r="W270" s="212" t="s">
        <v>129</v>
      </c>
      <c r="X270" s="6" t="s">
        <v>776</v>
      </c>
      <c r="Y270" s="2" t="s">
        <v>130</v>
      </c>
      <c r="Z270" s="31">
        <v>43263</v>
      </c>
      <c r="AA270" s="32">
        <v>12329</v>
      </c>
      <c r="AB270" s="9" t="s">
        <v>902</v>
      </c>
      <c r="AC270" s="31">
        <v>43263</v>
      </c>
      <c r="AD270" s="31">
        <v>43465</v>
      </c>
      <c r="AE270" s="2"/>
      <c r="AF270" s="2"/>
      <c r="AG270" s="35">
        <v>253282.78</v>
      </c>
      <c r="AH270" s="35"/>
      <c r="AI270" s="2"/>
      <c r="AJ270" s="2"/>
      <c r="AK270" s="35"/>
      <c r="AL270" s="215">
        <f>O270-AH270+AG270-AH271+AG271-AH272+AG272</f>
        <v>1183709.24</v>
      </c>
      <c r="AM270" s="215">
        <f>17110.66+8242.17+8242.17+18773.58+13164.25+13164.25+13164.25+15446.01+15797.1+15797.1+15797.1+31594.2</f>
        <v>186292.84000000003</v>
      </c>
      <c r="AN270" s="215">
        <v>242919.53</v>
      </c>
      <c r="AO270" s="215">
        <f>AM270+AN270</f>
        <v>429212.37</v>
      </c>
      <c r="AP270" s="2" t="s">
        <v>657</v>
      </c>
      <c r="AQ270" s="31">
        <v>42670</v>
      </c>
      <c r="AR270" s="31">
        <v>43035</v>
      </c>
      <c r="AS270" s="32">
        <v>11965</v>
      </c>
      <c r="AT270" s="2" t="s">
        <v>347</v>
      </c>
      <c r="AU270" s="1"/>
      <c r="AV270" s="1"/>
      <c r="AW270" s="1"/>
      <c r="AX270" s="1"/>
      <c r="AY270" s="1"/>
      <c r="AZ270" s="1"/>
      <c r="BA270" s="1"/>
      <c r="BB270" s="1"/>
      <c r="BC270" s="1"/>
      <c r="BD270" s="1"/>
      <c r="BE270" s="1"/>
      <c r="BF270" s="1"/>
      <c r="BG270" s="1"/>
      <c r="BH270" s="1"/>
      <c r="BI270" s="1"/>
      <c r="BJ270" s="1"/>
      <c r="BK270" s="1"/>
      <c r="BL270" s="1"/>
      <c r="BM270" s="1"/>
    </row>
    <row r="271" spans="1:65" ht="38.25" x14ac:dyDescent="0.2">
      <c r="A271" s="236"/>
      <c r="B271" s="224"/>
      <c r="C271" s="212"/>
      <c r="D271" s="214"/>
      <c r="E271" s="212"/>
      <c r="F271" s="213"/>
      <c r="G271" s="212"/>
      <c r="H271" s="211"/>
      <c r="I271" s="211"/>
      <c r="J271" s="211"/>
      <c r="K271" s="221"/>
      <c r="L271" s="219"/>
      <c r="M271" s="212"/>
      <c r="N271" s="210"/>
      <c r="O271" s="215"/>
      <c r="P271" s="217"/>
      <c r="Q271" s="210"/>
      <c r="R271" s="210"/>
      <c r="S271" s="212"/>
      <c r="T271" s="212"/>
      <c r="U271" s="215"/>
      <c r="V271" s="215"/>
      <c r="W271" s="212"/>
      <c r="X271" s="6" t="s">
        <v>776</v>
      </c>
      <c r="Y271" s="2" t="s">
        <v>132</v>
      </c>
      <c r="Z271" s="31">
        <v>43447</v>
      </c>
      <c r="AA271" s="32">
        <v>12457</v>
      </c>
      <c r="AB271" s="9" t="s">
        <v>992</v>
      </c>
      <c r="AC271" s="31">
        <v>43465</v>
      </c>
      <c r="AD271" s="31">
        <v>43646</v>
      </c>
      <c r="AE271" s="2"/>
      <c r="AF271" s="2"/>
      <c r="AG271" s="35">
        <v>232606.62</v>
      </c>
      <c r="AH271" s="35"/>
      <c r="AI271" s="2"/>
      <c r="AJ271" s="2"/>
      <c r="AK271" s="35"/>
      <c r="AL271" s="215"/>
      <c r="AM271" s="215"/>
      <c r="AN271" s="215"/>
      <c r="AO271" s="215"/>
      <c r="AP271" s="2"/>
      <c r="AQ271" s="31"/>
      <c r="AR271" s="31"/>
      <c r="AS271" s="32"/>
      <c r="AT271" s="2"/>
      <c r="AU271" s="1"/>
      <c r="AV271" s="1"/>
      <c r="AW271" s="1"/>
      <c r="AX271" s="1"/>
      <c r="AY271" s="1"/>
      <c r="AZ271" s="1"/>
      <c r="BA271" s="1"/>
      <c r="BB271" s="1"/>
      <c r="BC271" s="1"/>
      <c r="BD271" s="1"/>
      <c r="BE271" s="1"/>
      <c r="BF271" s="1"/>
      <c r="BG271" s="1"/>
      <c r="BH271" s="1"/>
      <c r="BI271" s="1"/>
      <c r="BJ271" s="1"/>
      <c r="BK271" s="1"/>
      <c r="BL271" s="1"/>
      <c r="BM271" s="1"/>
    </row>
    <row r="272" spans="1:65" ht="38.25" x14ac:dyDescent="0.2">
      <c r="A272" s="236"/>
      <c r="B272" s="224"/>
      <c r="C272" s="212"/>
      <c r="D272" s="214"/>
      <c r="E272" s="212"/>
      <c r="F272" s="213"/>
      <c r="G272" s="212"/>
      <c r="H272" s="211"/>
      <c r="I272" s="211"/>
      <c r="J272" s="211"/>
      <c r="K272" s="221"/>
      <c r="L272" s="219"/>
      <c r="M272" s="212"/>
      <c r="N272" s="210"/>
      <c r="O272" s="215"/>
      <c r="P272" s="217"/>
      <c r="Q272" s="210"/>
      <c r="R272" s="210"/>
      <c r="S272" s="212"/>
      <c r="T272" s="212"/>
      <c r="U272" s="215"/>
      <c r="V272" s="215"/>
      <c r="W272" s="212"/>
      <c r="X272" s="6" t="s">
        <v>776</v>
      </c>
      <c r="Y272" s="2" t="s">
        <v>142</v>
      </c>
      <c r="Z272" s="31">
        <v>43623</v>
      </c>
      <c r="AA272" s="32">
        <v>12580</v>
      </c>
      <c r="AB272" s="9" t="s">
        <v>992</v>
      </c>
      <c r="AC272" s="31">
        <v>43646</v>
      </c>
      <c r="AD272" s="31">
        <v>43830</v>
      </c>
      <c r="AE272" s="2"/>
      <c r="AF272" s="2"/>
      <c r="AG272" s="35">
        <v>232606.62</v>
      </c>
      <c r="AH272" s="35"/>
      <c r="AI272" s="2"/>
      <c r="AJ272" s="2"/>
      <c r="AK272" s="35"/>
      <c r="AL272" s="215"/>
      <c r="AM272" s="215"/>
      <c r="AN272" s="215"/>
      <c r="AO272" s="215"/>
      <c r="AP272" s="2"/>
      <c r="AQ272" s="31"/>
      <c r="AR272" s="31"/>
      <c r="AS272" s="32"/>
      <c r="AT272" s="2"/>
      <c r="AU272" s="1"/>
      <c r="AV272" s="1"/>
      <c r="AW272" s="1"/>
      <c r="AX272" s="1"/>
      <c r="AY272" s="1"/>
      <c r="AZ272" s="1"/>
      <c r="BA272" s="1"/>
      <c r="BB272" s="1"/>
      <c r="BC272" s="1"/>
      <c r="BD272" s="1"/>
      <c r="BE272" s="1"/>
      <c r="BF272" s="1"/>
      <c r="BG272" s="1"/>
      <c r="BH272" s="1"/>
      <c r="BI272" s="1"/>
      <c r="BJ272" s="1"/>
      <c r="BK272" s="1"/>
      <c r="BL272" s="1"/>
      <c r="BM272" s="1"/>
    </row>
    <row r="273" spans="1:65" ht="76.5" x14ac:dyDescent="0.2">
      <c r="A273" s="236">
        <v>41</v>
      </c>
      <c r="B273" s="224" t="s">
        <v>654</v>
      </c>
      <c r="C273" s="212" t="s">
        <v>542</v>
      </c>
      <c r="D273" s="214" t="s">
        <v>188</v>
      </c>
      <c r="E273" s="239"/>
      <c r="F273" s="213" t="s">
        <v>653</v>
      </c>
      <c r="G273" s="212"/>
      <c r="H273" s="211"/>
      <c r="I273" s="211"/>
      <c r="J273" s="211"/>
      <c r="K273" s="221" t="s">
        <v>652</v>
      </c>
      <c r="L273" s="219" t="s">
        <v>655</v>
      </c>
      <c r="M273" s="212" t="s">
        <v>656</v>
      </c>
      <c r="N273" s="210">
        <v>42900</v>
      </c>
      <c r="O273" s="215">
        <v>30000</v>
      </c>
      <c r="P273" s="217">
        <v>12081</v>
      </c>
      <c r="Q273" s="210">
        <v>42900</v>
      </c>
      <c r="R273" s="210">
        <v>43265</v>
      </c>
      <c r="S273" s="212" t="s">
        <v>190</v>
      </c>
      <c r="T273" s="212"/>
      <c r="U273" s="215"/>
      <c r="V273" s="215"/>
      <c r="W273" s="212" t="s">
        <v>238</v>
      </c>
      <c r="X273" s="6" t="s">
        <v>776</v>
      </c>
      <c r="Y273" s="2" t="s">
        <v>130</v>
      </c>
      <c r="Z273" s="31">
        <v>43263</v>
      </c>
      <c r="AA273" s="52">
        <v>12332</v>
      </c>
      <c r="AB273" s="9" t="s">
        <v>899</v>
      </c>
      <c r="AC273" s="31">
        <v>43265</v>
      </c>
      <c r="AD273" s="31">
        <v>43465</v>
      </c>
      <c r="AE273" s="2"/>
      <c r="AF273" s="2"/>
      <c r="AG273" s="35">
        <v>16333.28</v>
      </c>
      <c r="AH273" s="35"/>
      <c r="AI273" s="2"/>
      <c r="AJ273" s="2"/>
      <c r="AK273" s="35"/>
      <c r="AL273" s="215">
        <f>O273-AH273+AG273-AH274+AG274-AH275+AG275-AH276+AG276</f>
        <v>91333.28</v>
      </c>
      <c r="AM273" s="215">
        <f>2666.66+2500+2500+2500+2500+2500+2500+2500+2500+2500+2500+5000+2500+5000+2500+2500</f>
        <v>45166.66</v>
      </c>
      <c r="AN273" s="215">
        <v>30000</v>
      </c>
      <c r="AO273" s="215">
        <f>AM273+AN273</f>
        <v>75166.66</v>
      </c>
      <c r="AP273" s="3"/>
      <c r="AQ273" s="2"/>
      <c r="AR273" s="2"/>
      <c r="AS273" s="2"/>
      <c r="AT273" s="2"/>
      <c r="AU273" s="1"/>
      <c r="AV273" s="1" t="s">
        <v>120</v>
      </c>
      <c r="AW273" s="2" t="s">
        <v>662</v>
      </c>
      <c r="AX273" s="43">
        <v>12058</v>
      </c>
      <c r="AY273" s="63">
        <v>42879</v>
      </c>
      <c r="AZ273" s="43">
        <v>12074</v>
      </c>
      <c r="BA273" s="63">
        <v>42900</v>
      </c>
      <c r="BB273" s="1"/>
      <c r="BC273" s="1"/>
      <c r="BD273" s="1"/>
      <c r="BE273" s="1"/>
      <c r="BF273" s="1"/>
      <c r="BG273" s="1"/>
      <c r="BH273" s="1"/>
      <c r="BI273" s="1"/>
      <c r="BJ273" s="1"/>
      <c r="BK273" s="1"/>
      <c r="BL273" s="1"/>
      <c r="BM273" s="1"/>
    </row>
    <row r="274" spans="1:65" ht="51" x14ac:dyDescent="0.2">
      <c r="A274" s="236"/>
      <c r="B274" s="224"/>
      <c r="C274" s="212"/>
      <c r="D274" s="214"/>
      <c r="E274" s="239"/>
      <c r="F274" s="213"/>
      <c r="G274" s="212"/>
      <c r="H274" s="211"/>
      <c r="I274" s="211"/>
      <c r="J274" s="211"/>
      <c r="K274" s="221"/>
      <c r="L274" s="219"/>
      <c r="M274" s="212"/>
      <c r="N274" s="210"/>
      <c r="O274" s="215"/>
      <c r="P274" s="217"/>
      <c r="Q274" s="210"/>
      <c r="R274" s="210"/>
      <c r="S274" s="212"/>
      <c r="T274" s="212"/>
      <c r="U274" s="215"/>
      <c r="V274" s="215"/>
      <c r="W274" s="212"/>
      <c r="X274" s="6" t="s">
        <v>776</v>
      </c>
      <c r="Y274" s="2" t="s">
        <v>132</v>
      </c>
      <c r="Z274" s="31">
        <v>43445</v>
      </c>
      <c r="AA274" s="52">
        <v>12459</v>
      </c>
      <c r="AB274" s="9" t="s">
        <v>1007</v>
      </c>
      <c r="AC274" s="31">
        <v>43465</v>
      </c>
      <c r="AD274" s="31">
        <v>43646</v>
      </c>
      <c r="AE274" s="2"/>
      <c r="AF274" s="2"/>
      <c r="AG274" s="35">
        <v>15000</v>
      </c>
      <c r="AH274" s="35"/>
      <c r="AI274" s="2"/>
      <c r="AJ274" s="2"/>
      <c r="AK274" s="35"/>
      <c r="AL274" s="215"/>
      <c r="AM274" s="215"/>
      <c r="AN274" s="215"/>
      <c r="AO274" s="215"/>
      <c r="AP274" s="3"/>
      <c r="AQ274" s="2"/>
      <c r="AR274" s="2"/>
      <c r="AS274" s="2"/>
      <c r="AT274" s="2"/>
      <c r="AU274" s="1"/>
      <c r="AV274" s="1"/>
      <c r="AW274" s="2"/>
      <c r="AX274" s="43"/>
      <c r="AY274" s="63"/>
      <c r="AZ274" s="43"/>
      <c r="BA274" s="63"/>
      <c r="BB274" s="1"/>
      <c r="BC274" s="1"/>
      <c r="BD274" s="1"/>
      <c r="BE274" s="1"/>
      <c r="BF274" s="1"/>
      <c r="BG274" s="1"/>
      <c r="BH274" s="1"/>
      <c r="BI274" s="1"/>
      <c r="BJ274" s="1"/>
      <c r="BK274" s="1"/>
      <c r="BL274" s="1"/>
      <c r="BM274" s="1"/>
    </row>
    <row r="275" spans="1:65" ht="51" x14ac:dyDescent="0.2">
      <c r="A275" s="236"/>
      <c r="B275" s="224"/>
      <c r="C275" s="212"/>
      <c r="D275" s="214"/>
      <c r="E275" s="239"/>
      <c r="F275" s="213"/>
      <c r="G275" s="212"/>
      <c r="H275" s="211"/>
      <c r="I275" s="211"/>
      <c r="J275" s="211"/>
      <c r="K275" s="221"/>
      <c r="L275" s="219"/>
      <c r="M275" s="212"/>
      <c r="N275" s="210"/>
      <c r="O275" s="215"/>
      <c r="P275" s="217"/>
      <c r="Q275" s="210"/>
      <c r="R275" s="210"/>
      <c r="S275" s="212"/>
      <c r="T275" s="212"/>
      <c r="U275" s="215"/>
      <c r="V275" s="215"/>
      <c r="W275" s="212"/>
      <c r="X275" s="6" t="s">
        <v>776</v>
      </c>
      <c r="Y275" s="2" t="s">
        <v>142</v>
      </c>
      <c r="Z275" s="31">
        <v>43640</v>
      </c>
      <c r="AA275" s="52">
        <v>12584</v>
      </c>
      <c r="AB275" s="9" t="s">
        <v>1007</v>
      </c>
      <c r="AC275" s="31">
        <v>43646</v>
      </c>
      <c r="AD275" s="31">
        <v>43830</v>
      </c>
      <c r="AE275" s="2"/>
      <c r="AF275" s="2"/>
      <c r="AG275" s="35">
        <v>15000</v>
      </c>
      <c r="AH275" s="35"/>
      <c r="AI275" s="2"/>
      <c r="AJ275" s="2"/>
      <c r="AK275" s="35"/>
      <c r="AL275" s="215"/>
      <c r="AM275" s="215"/>
      <c r="AN275" s="215"/>
      <c r="AO275" s="215"/>
      <c r="AP275" s="3"/>
      <c r="AQ275" s="2"/>
      <c r="AR275" s="2"/>
      <c r="AS275" s="2"/>
      <c r="AT275" s="2"/>
      <c r="AU275" s="1"/>
      <c r="AV275" s="1"/>
      <c r="AW275" s="2"/>
      <c r="AX275" s="43"/>
      <c r="AY275" s="63"/>
      <c r="AZ275" s="43"/>
      <c r="BA275" s="63"/>
      <c r="BB275" s="1"/>
      <c r="BC275" s="1"/>
      <c r="BD275" s="1"/>
      <c r="BE275" s="1"/>
      <c r="BF275" s="1"/>
      <c r="BG275" s="1"/>
      <c r="BH275" s="1"/>
      <c r="BI275" s="1"/>
      <c r="BJ275" s="1"/>
      <c r="BK275" s="1"/>
      <c r="BL275" s="1"/>
      <c r="BM275" s="1"/>
    </row>
    <row r="276" spans="1:65" ht="51" x14ac:dyDescent="0.2">
      <c r="A276" s="236"/>
      <c r="B276" s="224"/>
      <c r="C276" s="212"/>
      <c r="D276" s="214"/>
      <c r="E276" s="239"/>
      <c r="F276" s="213"/>
      <c r="G276" s="212"/>
      <c r="H276" s="211"/>
      <c r="I276" s="211"/>
      <c r="J276" s="211"/>
      <c r="K276" s="221"/>
      <c r="L276" s="219"/>
      <c r="M276" s="212"/>
      <c r="N276" s="210"/>
      <c r="O276" s="215"/>
      <c r="P276" s="217"/>
      <c r="Q276" s="210"/>
      <c r="R276" s="210"/>
      <c r="S276" s="212"/>
      <c r="T276" s="212"/>
      <c r="U276" s="215"/>
      <c r="V276" s="215"/>
      <c r="W276" s="212"/>
      <c r="X276" s="6" t="s">
        <v>776</v>
      </c>
      <c r="Y276" s="2" t="s">
        <v>143</v>
      </c>
      <c r="Z276" s="31">
        <v>43819</v>
      </c>
      <c r="AA276" s="52">
        <v>12715</v>
      </c>
      <c r="AB276" s="9" t="s">
        <v>1007</v>
      </c>
      <c r="AC276" s="31">
        <v>43830</v>
      </c>
      <c r="AD276" s="31">
        <v>44012</v>
      </c>
      <c r="AE276" s="2"/>
      <c r="AF276" s="2"/>
      <c r="AG276" s="35">
        <v>15000</v>
      </c>
      <c r="AH276" s="35"/>
      <c r="AI276" s="2"/>
      <c r="AJ276" s="2"/>
      <c r="AK276" s="35"/>
      <c r="AL276" s="215"/>
      <c r="AM276" s="215"/>
      <c r="AN276" s="215"/>
      <c r="AO276" s="215"/>
      <c r="AP276" s="3"/>
      <c r="AQ276" s="2"/>
      <c r="AR276" s="2"/>
      <c r="AS276" s="2"/>
      <c r="AT276" s="2"/>
      <c r="AU276" s="1"/>
      <c r="AV276" s="1"/>
      <c r="AW276" s="2"/>
      <c r="AX276" s="43"/>
      <c r="AY276" s="63"/>
      <c r="AZ276" s="43"/>
      <c r="BA276" s="63"/>
      <c r="BB276" s="1"/>
      <c r="BC276" s="1"/>
      <c r="BD276" s="1"/>
      <c r="BE276" s="1"/>
      <c r="BF276" s="1"/>
      <c r="BG276" s="1"/>
      <c r="BH276" s="1"/>
      <c r="BI276" s="1"/>
      <c r="BJ276" s="1"/>
      <c r="BK276" s="1"/>
      <c r="BL276" s="1"/>
      <c r="BM276" s="1"/>
    </row>
    <row r="277" spans="1:65" x14ac:dyDescent="0.2">
      <c r="A277" s="236">
        <v>42</v>
      </c>
      <c r="B277" s="224" t="s">
        <v>666</v>
      </c>
      <c r="C277" s="212" t="s">
        <v>531</v>
      </c>
      <c r="D277" s="214" t="s">
        <v>175</v>
      </c>
      <c r="E277" s="212" t="s">
        <v>216</v>
      </c>
      <c r="F277" s="213" t="s">
        <v>669</v>
      </c>
      <c r="G277" s="212" t="s">
        <v>719</v>
      </c>
      <c r="H277" s="211"/>
      <c r="I277" s="211"/>
      <c r="J277" s="211"/>
      <c r="K277" s="221" t="s">
        <v>670</v>
      </c>
      <c r="L277" s="219" t="s">
        <v>667</v>
      </c>
      <c r="M277" s="212" t="s">
        <v>668</v>
      </c>
      <c r="N277" s="210">
        <v>42914</v>
      </c>
      <c r="O277" s="215">
        <v>701807.89</v>
      </c>
      <c r="P277" s="217">
        <v>12084</v>
      </c>
      <c r="Q277" s="210">
        <v>42914</v>
      </c>
      <c r="R277" s="210">
        <v>43124</v>
      </c>
      <c r="S277" s="212" t="s">
        <v>671</v>
      </c>
      <c r="T277" s="212"/>
      <c r="U277" s="215"/>
      <c r="V277" s="215"/>
      <c r="W277" s="212" t="s">
        <v>176</v>
      </c>
      <c r="X277" s="9"/>
      <c r="Y277" s="2"/>
      <c r="Z277" s="2"/>
      <c r="AA277" s="2"/>
      <c r="AB277" s="9"/>
      <c r="AC277" s="2"/>
      <c r="AD277" s="2"/>
      <c r="AE277" s="2"/>
      <c r="AF277" s="2"/>
      <c r="AG277" s="35"/>
      <c r="AH277" s="35"/>
      <c r="AI277" s="2"/>
      <c r="AJ277" s="2"/>
      <c r="AK277" s="35"/>
      <c r="AL277" s="215">
        <f>O277-AH277+AG277-AH280+AG280</f>
        <v>868176.54</v>
      </c>
      <c r="AM277" s="215">
        <f>89183.44+239778.24+35298.38+97359.7+45000+47872.53+110000+57958.55+41113.09</f>
        <v>763563.93</v>
      </c>
      <c r="AN277" s="215">
        <v>74612.59</v>
      </c>
      <c r="AO277" s="215">
        <f>AM277+AN277</f>
        <v>838176.52</v>
      </c>
      <c r="AP277" s="2"/>
      <c r="AQ277" s="2"/>
      <c r="AR277" s="2"/>
      <c r="AS277" s="2"/>
      <c r="AT277" s="2"/>
      <c r="AU277" s="1"/>
      <c r="AV277" s="1"/>
      <c r="AW277" s="1"/>
      <c r="AX277" s="1"/>
      <c r="AY277" s="1"/>
      <c r="AZ277" s="1"/>
      <c r="BA277" s="1"/>
      <c r="BB277" s="239" t="s">
        <v>231</v>
      </c>
      <c r="BC277" s="212" t="s">
        <v>689</v>
      </c>
      <c r="BD277" s="63">
        <v>42935</v>
      </c>
      <c r="BE277" s="31">
        <v>43085</v>
      </c>
      <c r="BF277" s="1"/>
      <c r="BG277" s="1"/>
      <c r="BH277" s="1"/>
      <c r="BI277" s="239" t="s">
        <v>585</v>
      </c>
      <c r="BJ277" s="239" t="s">
        <v>584</v>
      </c>
      <c r="BK277" s="1"/>
      <c r="BL277" s="1"/>
      <c r="BM277" s="1"/>
    </row>
    <row r="278" spans="1:65" ht="76.5" x14ac:dyDescent="0.2">
      <c r="A278" s="236"/>
      <c r="B278" s="224"/>
      <c r="C278" s="212"/>
      <c r="D278" s="214"/>
      <c r="E278" s="212"/>
      <c r="F278" s="213"/>
      <c r="G278" s="212"/>
      <c r="H278" s="211"/>
      <c r="I278" s="211"/>
      <c r="J278" s="211"/>
      <c r="K278" s="221"/>
      <c r="L278" s="219"/>
      <c r="M278" s="212"/>
      <c r="N278" s="210"/>
      <c r="O278" s="215"/>
      <c r="P278" s="217"/>
      <c r="Q278" s="210"/>
      <c r="R278" s="210"/>
      <c r="S278" s="212"/>
      <c r="T278" s="212"/>
      <c r="U278" s="215"/>
      <c r="V278" s="215"/>
      <c r="W278" s="212"/>
      <c r="X278" s="9" t="s">
        <v>624</v>
      </c>
      <c r="Y278" s="2" t="s">
        <v>130</v>
      </c>
      <c r="Z278" s="31">
        <v>43082</v>
      </c>
      <c r="AA278" s="32">
        <v>12249</v>
      </c>
      <c r="AB278" s="9" t="s">
        <v>796</v>
      </c>
      <c r="AC278" s="31">
        <v>43124</v>
      </c>
      <c r="AD278" s="31">
        <v>43334</v>
      </c>
      <c r="AE278" s="2"/>
      <c r="AF278" s="2"/>
      <c r="AG278" s="35"/>
      <c r="AH278" s="35"/>
      <c r="AI278" s="2"/>
      <c r="AJ278" s="2"/>
      <c r="AK278" s="35"/>
      <c r="AL278" s="215"/>
      <c r="AM278" s="215"/>
      <c r="AN278" s="215"/>
      <c r="AO278" s="215"/>
      <c r="AP278" s="2"/>
      <c r="AQ278" s="2"/>
      <c r="AR278" s="2"/>
      <c r="AS278" s="2"/>
      <c r="AT278" s="2"/>
      <c r="AU278" s="1"/>
      <c r="AV278" s="1"/>
      <c r="AW278" s="1"/>
      <c r="AX278" s="1"/>
      <c r="AY278" s="1"/>
      <c r="AZ278" s="1"/>
      <c r="BA278" s="1"/>
      <c r="BB278" s="239"/>
      <c r="BC278" s="212"/>
      <c r="BD278" s="31">
        <v>43085</v>
      </c>
      <c r="BE278" s="31">
        <v>43235</v>
      </c>
      <c r="BF278" s="1"/>
      <c r="BG278" s="1"/>
      <c r="BH278" s="1"/>
      <c r="BI278" s="239"/>
      <c r="BJ278" s="239"/>
      <c r="BK278" s="1"/>
      <c r="BL278" s="1"/>
      <c r="BM278" s="1"/>
    </row>
    <row r="279" spans="1:65" ht="63.75" x14ac:dyDescent="0.2">
      <c r="A279" s="236"/>
      <c r="B279" s="224"/>
      <c r="C279" s="212"/>
      <c r="D279" s="214"/>
      <c r="E279" s="212"/>
      <c r="F279" s="213"/>
      <c r="G279" s="212"/>
      <c r="H279" s="211"/>
      <c r="I279" s="211"/>
      <c r="J279" s="211"/>
      <c r="K279" s="221"/>
      <c r="L279" s="219"/>
      <c r="M279" s="212"/>
      <c r="N279" s="210"/>
      <c r="O279" s="215"/>
      <c r="P279" s="217"/>
      <c r="Q279" s="210"/>
      <c r="R279" s="210"/>
      <c r="S279" s="212"/>
      <c r="T279" s="212"/>
      <c r="U279" s="215"/>
      <c r="V279" s="215"/>
      <c r="W279" s="212"/>
      <c r="X279" s="9" t="s">
        <v>624</v>
      </c>
      <c r="Y279" s="2" t="s">
        <v>132</v>
      </c>
      <c r="Z279" s="31">
        <v>43234</v>
      </c>
      <c r="AA279" s="32">
        <v>12309</v>
      </c>
      <c r="AB279" s="9" t="s">
        <v>848</v>
      </c>
      <c r="AC279" s="31"/>
      <c r="AD279" s="31"/>
      <c r="AE279" s="2"/>
      <c r="AF279" s="2"/>
      <c r="AG279" s="35"/>
      <c r="AH279" s="35"/>
      <c r="AI279" s="2"/>
      <c r="AJ279" s="2"/>
      <c r="AK279" s="35"/>
      <c r="AL279" s="215"/>
      <c r="AM279" s="215"/>
      <c r="AN279" s="215"/>
      <c r="AO279" s="215"/>
      <c r="AP279" s="3"/>
      <c r="AQ279" s="2"/>
      <c r="AR279" s="2"/>
      <c r="AS279" s="2"/>
      <c r="AT279" s="2"/>
      <c r="AU279" s="1"/>
      <c r="AV279" s="1"/>
      <c r="AW279" s="1"/>
      <c r="AX279" s="1"/>
      <c r="AY279" s="1"/>
      <c r="AZ279" s="1"/>
      <c r="BA279" s="1"/>
      <c r="BB279" s="239"/>
      <c r="BC279" s="212"/>
      <c r="BD279" s="31">
        <v>43235</v>
      </c>
      <c r="BE279" s="31">
        <v>43325</v>
      </c>
      <c r="BF279" s="1"/>
      <c r="BG279" s="1"/>
      <c r="BH279" s="1"/>
      <c r="BI279" s="239"/>
      <c r="BJ279" s="239"/>
      <c r="BK279" s="1"/>
      <c r="BL279" s="1"/>
      <c r="BM279" s="1"/>
    </row>
    <row r="280" spans="1:65" ht="127.5" x14ac:dyDescent="0.2">
      <c r="A280" s="236"/>
      <c r="B280" s="224"/>
      <c r="C280" s="212"/>
      <c r="D280" s="214"/>
      <c r="E280" s="212"/>
      <c r="F280" s="213"/>
      <c r="G280" s="212"/>
      <c r="H280" s="211"/>
      <c r="I280" s="211"/>
      <c r="J280" s="211"/>
      <c r="K280" s="221"/>
      <c r="L280" s="219"/>
      <c r="M280" s="212"/>
      <c r="N280" s="210"/>
      <c r="O280" s="215"/>
      <c r="P280" s="217"/>
      <c r="Q280" s="210"/>
      <c r="R280" s="210"/>
      <c r="S280" s="212"/>
      <c r="T280" s="212"/>
      <c r="U280" s="215"/>
      <c r="V280" s="215"/>
      <c r="W280" s="212"/>
      <c r="X280" s="9" t="s">
        <v>285</v>
      </c>
      <c r="Y280" s="2" t="s">
        <v>142</v>
      </c>
      <c r="Z280" s="31">
        <v>43258</v>
      </c>
      <c r="AA280" s="32">
        <v>12321</v>
      </c>
      <c r="AB280" s="9" t="s">
        <v>873</v>
      </c>
      <c r="AC280" s="31"/>
      <c r="AD280" s="31"/>
      <c r="AE280" s="2"/>
      <c r="AF280" s="2"/>
      <c r="AG280" s="35">
        <v>169353.68</v>
      </c>
      <c r="AH280" s="35">
        <v>2985.03</v>
      </c>
      <c r="AI280" s="2"/>
      <c r="AJ280" s="2"/>
      <c r="AK280" s="35"/>
      <c r="AL280" s="215"/>
      <c r="AM280" s="215"/>
      <c r="AN280" s="215"/>
      <c r="AO280" s="215"/>
      <c r="AP280" s="2"/>
      <c r="AQ280" s="2"/>
      <c r="AR280" s="2"/>
      <c r="AS280" s="2"/>
      <c r="AT280" s="2"/>
      <c r="AU280" s="1"/>
      <c r="AV280" s="1"/>
      <c r="AW280" s="1"/>
      <c r="AX280" s="1"/>
      <c r="AY280" s="1"/>
      <c r="AZ280" s="1"/>
      <c r="BA280" s="1"/>
      <c r="BB280" s="1"/>
      <c r="BC280" s="2"/>
      <c r="BD280" s="31"/>
      <c r="BE280" s="31"/>
      <c r="BF280" s="1"/>
      <c r="BG280" s="1"/>
      <c r="BH280" s="1"/>
      <c r="BI280" s="239"/>
      <c r="BJ280" s="239"/>
      <c r="BK280" s="1"/>
      <c r="BL280" s="1"/>
      <c r="BM280" s="1"/>
    </row>
    <row r="281" spans="1:65" ht="63.75" x14ac:dyDescent="0.2">
      <c r="A281" s="236"/>
      <c r="B281" s="224"/>
      <c r="C281" s="212"/>
      <c r="D281" s="214"/>
      <c r="E281" s="212"/>
      <c r="F281" s="213"/>
      <c r="G281" s="212"/>
      <c r="H281" s="211"/>
      <c r="I281" s="211"/>
      <c r="J281" s="211"/>
      <c r="K281" s="221"/>
      <c r="L281" s="219"/>
      <c r="M281" s="212"/>
      <c r="N281" s="210"/>
      <c r="O281" s="215"/>
      <c r="P281" s="217"/>
      <c r="Q281" s="210"/>
      <c r="R281" s="210"/>
      <c r="S281" s="212"/>
      <c r="T281" s="212"/>
      <c r="U281" s="215"/>
      <c r="V281" s="215"/>
      <c r="W281" s="212"/>
      <c r="X281" s="9" t="s">
        <v>624</v>
      </c>
      <c r="Y281" s="2" t="s">
        <v>143</v>
      </c>
      <c r="Z281" s="31">
        <v>43322</v>
      </c>
      <c r="AA281" s="32">
        <v>12391</v>
      </c>
      <c r="AB281" s="9" t="s">
        <v>954</v>
      </c>
      <c r="AC281" s="31">
        <v>43334</v>
      </c>
      <c r="AD281" s="31">
        <v>43424</v>
      </c>
      <c r="AE281" s="2"/>
      <c r="AF281" s="2"/>
      <c r="AG281" s="35"/>
      <c r="AH281" s="35"/>
      <c r="AI281" s="2"/>
      <c r="AJ281" s="2"/>
      <c r="AK281" s="35"/>
      <c r="AL281" s="215"/>
      <c r="AM281" s="215"/>
      <c r="AN281" s="215"/>
      <c r="AO281" s="215"/>
      <c r="AP281" s="2"/>
      <c r="AQ281" s="2"/>
      <c r="AR281" s="2"/>
      <c r="AS281" s="2"/>
      <c r="AT281" s="2"/>
      <c r="AU281" s="1"/>
      <c r="AV281" s="1"/>
      <c r="AW281" s="1"/>
      <c r="AX281" s="1"/>
      <c r="AY281" s="1"/>
      <c r="AZ281" s="1"/>
      <c r="BA281" s="1"/>
      <c r="BB281" s="1"/>
      <c r="BC281" s="2"/>
      <c r="BD281" s="31">
        <v>43325</v>
      </c>
      <c r="BE281" s="31">
        <v>43415</v>
      </c>
      <c r="BF281" s="1"/>
      <c r="BG281" s="1"/>
      <c r="BH281" s="1"/>
      <c r="BI281" s="239"/>
      <c r="BJ281" s="239"/>
      <c r="BK281" s="1"/>
      <c r="BL281" s="1"/>
      <c r="BM281" s="1"/>
    </row>
    <row r="282" spans="1:65" ht="63.75" x14ac:dyDescent="0.2">
      <c r="A282" s="236"/>
      <c r="B282" s="224"/>
      <c r="C282" s="212"/>
      <c r="D282" s="214"/>
      <c r="E282" s="212"/>
      <c r="F282" s="213"/>
      <c r="G282" s="212"/>
      <c r="H282" s="211"/>
      <c r="I282" s="211"/>
      <c r="J282" s="211"/>
      <c r="K282" s="221"/>
      <c r="L282" s="219"/>
      <c r="M282" s="212"/>
      <c r="N282" s="210"/>
      <c r="O282" s="215"/>
      <c r="P282" s="217"/>
      <c r="Q282" s="210"/>
      <c r="R282" s="210"/>
      <c r="S282" s="212"/>
      <c r="T282" s="212"/>
      <c r="U282" s="215"/>
      <c r="V282" s="215"/>
      <c r="W282" s="212"/>
      <c r="X282" s="9" t="s">
        <v>624</v>
      </c>
      <c r="Y282" s="2" t="s">
        <v>144</v>
      </c>
      <c r="Z282" s="31">
        <v>43413</v>
      </c>
      <c r="AA282" s="32">
        <v>12444</v>
      </c>
      <c r="AB282" s="9" t="s">
        <v>980</v>
      </c>
      <c r="AC282" s="31">
        <v>43424</v>
      </c>
      <c r="AD282" s="31">
        <v>43514</v>
      </c>
      <c r="AE282" s="2"/>
      <c r="AF282" s="2"/>
      <c r="AG282" s="35"/>
      <c r="AH282" s="35"/>
      <c r="AI282" s="2"/>
      <c r="AJ282" s="2"/>
      <c r="AK282" s="35"/>
      <c r="AL282" s="215"/>
      <c r="AM282" s="215"/>
      <c r="AN282" s="215"/>
      <c r="AO282" s="215"/>
      <c r="AP282" s="2"/>
      <c r="AQ282" s="2"/>
      <c r="AR282" s="2"/>
      <c r="AS282" s="2"/>
      <c r="AT282" s="2"/>
      <c r="AU282" s="1"/>
      <c r="AV282" s="1"/>
      <c r="AW282" s="1"/>
      <c r="AX282" s="1"/>
      <c r="AY282" s="1"/>
      <c r="AZ282" s="1"/>
      <c r="BA282" s="1"/>
      <c r="BB282" s="1"/>
      <c r="BC282" s="2"/>
      <c r="BD282" s="31">
        <v>43415</v>
      </c>
      <c r="BE282" s="31">
        <v>43505</v>
      </c>
      <c r="BF282" s="1"/>
      <c r="BG282" s="1"/>
      <c r="BH282" s="1"/>
      <c r="BI282" s="239"/>
      <c r="BJ282" s="239"/>
      <c r="BK282" s="1"/>
      <c r="BL282" s="1"/>
      <c r="BM282" s="1"/>
    </row>
    <row r="283" spans="1:65" ht="25.5" x14ac:dyDescent="0.2">
      <c r="A283" s="236"/>
      <c r="B283" s="224"/>
      <c r="C283" s="212"/>
      <c r="D283" s="214"/>
      <c r="E283" s="212"/>
      <c r="F283" s="213"/>
      <c r="G283" s="212"/>
      <c r="H283" s="211"/>
      <c r="I283" s="211"/>
      <c r="J283" s="211"/>
      <c r="K283" s="221"/>
      <c r="L283" s="219"/>
      <c r="M283" s="212"/>
      <c r="N283" s="210"/>
      <c r="O283" s="215"/>
      <c r="P283" s="217"/>
      <c r="Q283" s="210"/>
      <c r="R283" s="210"/>
      <c r="S283" s="212"/>
      <c r="T283" s="212"/>
      <c r="U283" s="215"/>
      <c r="V283" s="215"/>
      <c r="W283" s="212"/>
      <c r="X283" s="9" t="s">
        <v>624</v>
      </c>
      <c r="Y283" s="2" t="s">
        <v>116</v>
      </c>
      <c r="Z283" s="31">
        <v>43511</v>
      </c>
      <c r="AA283" s="32">
        <v>12504</v>
      </c>
      <c r="AB283" s="9" t="s">
        <v>1122</v>
      </c>
      <c r="AC283" s="31">
        <v>43514</v>
      </c>
      <c r="AD283" s="31">
        <v>43604</v>
      </c>
      <c r="AE283" s="2"/>
      <c r="AF283" s="2"/>
      <c r="AG283" s="35"/>
      <c r="AH283" s="35"/>
      <c r="AI283" s="2"/>
      <c r="AJ283" s="2"/>
      <c r="AK283" s="35"/>
      <c r="AL283" s="215"/>
      <c r="AM283" s="215"/>
      <c r="AN283" s="215"/>
      <c r="AO283" s="215"/>
      <c r="AP283" s="2"/>
      <c r="AQ283" s="2"/>
      <c r="AR283" s="2"/>
      <c r="AS283" s="2"/>
      <c r="AT283" s="2"/>
      <c r="AU283" s="1"/>
      <c r="AV283" s="1"/>
      <c r="AW283" s="1"/>
      <c r="AX283" s="1"/>
      <c r="AY283" s="1"/>
      <c r="AZ283" s="1"/>
      <c r="BA283" s="1"/>
      <c r="BB283" s="1"/>
      <c r="BC283" s="2"/>
      <c r="BD283" s="31"/>
      <c r="BE283" s="31"/>
      <c r="BF283" s="1"/>
      <c r="BG283" s="1"/>
      <c r="BH283" s="1"/>
      <c r="BI283" s="1"/>
      <c r="BJ283" s="1"/>
      <c r="BK283" s="1"/>
      <c r="BL283" s="1"/>
      <c r="BM283" s="1"/>
    </row>
    <row r="284" spans="1:65" ht="25.5" x14ac:dyDescent="0.2">
      <c r="A284" s="236"/>
      <c r="B284" s="224"/>
      <c r="C284" s="212"/>
      <c r="D284" s="214"/>
      <c r="E284" s="212"/>
      <c r="F284" s="213"/>
      <c r="G284" s="212"/>
      <c r="H284" s="211"/>
      <c r="I284" s="211"/>
      <c r="J284" s="211"/>
      <c r="K284" s="221"/>
      <c r="L284" s="219"/>
      <c r="M284" s="212"/>
      <c r="N284" s="210"/>
      <c r="O284" s="215"/>
      <c r="P284" s="217"/>
      <c r="Q284" s="210"/>
      <c r="R284" s="210"/>
      <c r="S284" s="212"/>
      <c r="T284" s="212"/>
      <c r="U284" s="215"/>
      <c r="V284" s="215"/>
      <c r="W284" s="212"/>
      <c r="X284" s="9" t="s">
        <v>624</v>
      </c>
      <c r="Y284" s="2" t="s">
        <v>119</v>
      </c>
      <c r="Z284" s="31">
        <v>43602</v>
      </c>
      <c r="AA284" s="32">
        <v>12567</v>
      </c>
      <c r="AB284" s="9" t="s">
        <v>1441</v>
      </c>
      <c r="AC284" s="31">
        <v>43604</v>
      </c>
      <c r="AD284" s="31">
        <v>43664</v>
      </c>
      <c r="AE284" s="2"/>
      <c r="AF284" s="2"/>
      <c r="AG284" s="35"/>
      <c r="AH284" s="35"/>
      <c r="AI284" s="2"/>
      <c r="AJ284" s="2"/>
      <c r="AK284" s="35"/>
      <c r="AL284" s="215"/>
      <c r="AM284" s="215"/>
      <c r="AN284" s="215"/>
      <c r="AO284" s="215"/>
      <c r="AP284" s="2"/>
      <c r="AQ284" s="2"/>
      <c r="AR284" s="2"/>
      <c r="AS284" s="2"/>
      <c r="AT284" s="2"/>
      <c r="AU284" s="1"/>
      <c r="AV284" s="1"/>
      <c r="AW284" s="1"/>
      <c r="AX284" s="1"/>
      <c r="AY284" s="1"/>
      <c r="AZ284" s="1"/>
      <c r="BA284" s="1"/>
      <c r="BB284" s="1"/>
      <c r="BC284" s="2"/>
      <c r="BD284" s="31"/>
      <c r="BE284" s="31"/>
      <c r="BF284" s="1"/>
      <c r="BG284" s="1"/>
      <c r="BH284" s="1"/>
      <c r="BI284" s="1"/>
      <c r="BJ284" s="1"/>
      <c r="BK284" s="1"/>
      <c r="BL284" s="1"/>
      <c r="BM284" s="1"/>
    </row>
    <row r="285" spans="1:65" ht="89.25" x14ac:dyDescent="0.2">
      <c r="A285" s="236">
        <v>43</v>
      </c>
      <c r="B285" s="224" t="s">
        <v>672</v>
      </c>
      <c r="C285" s="212" t="s">
        <v>541</v>
      </c>
      <c r="D285" s="214" t="s">
        <v>188</v>
      </c>
      <c r="E285" s="212"/>
      <c r="F285" s="213" t="s">
        <v>673</v>
      </c>
      <c r="G285" s="212"/>
      <c r="H285" s="211"/>
      <c r="I285" s="211"/>
      <c r="J285" s="211"/>
      <c r="K285" s="221" t="s">
        <v>674</v>
      </c>
      <c r="L285" s="219" t="s">
        <v>675</v>
      </c>
      <c r="M285" s="212" t="s">
        <v>676</v>
      </c>
      <c r="N285" s="210">
        <v>42917</v>
      </c>
      <c r="O285" s="215">
        <v>144000</v>
      </c>
      <c r="P285" s="217">
        <v>12087</v>
      </c>
      <c r="Q285" s="210">
        <v>42917</v>
      </c>
      <c r="R285" s="210">
        <v>43282</v>
      </c>
      <c r="S285" s="212" t="s">
        <v>467</v>
      </c>
      <c r="T285" s="212"/>
      <c r="U285" s="215"/>
      <c r="V285" s="215"/>
      <c r="W285" s="212" t="s">
        <v>238</v>
      </c>
      <c r="X285" s="6" t="s">
        <v>776</v>
      </c>
      <c r="Y285" s="2" t="s">
        <v>130</v>
      </c>
      <c r="Z285" s="31">
        <v>43280</v>
      </c>
      <c r="AA285" s="32">
        <v>12353</v>
      </c>
      <c r="AB285" s="9" t="s">
        <v>904</v>
      </c>
      <c r="AC285" s="31">
        <v>43282</v>
      </c>
      <c r="AD285" s="31">
        <v>43465</v>
      </c>
      <c r="AE285" s="2"/>
      <c r="AF285" s="2"/>
      <c r="AG285" s="35">
        <v>72000</v>
      </c>
      <c r="AH285" s="35"/>
      <c r="AI285" s="2"/>
      <c r="AJ285" s="2"/>
      <c r="AK285" s="35"/>
      <c r="AL285" s="215">
        <f>O285-AH285+AG285-AH286+AG286-AH287+AG287-AH288+AG288</f>
        <v>432000</v>
      </c>
      <c r="AM285" s="215">
        <f>12000+12000+12000+12000+12000+12000+12000+12000+12000+12000+12000+12000+12000+12000+12000+12000+12000+12000</f>
        <v>216000</v>
      </c>
      <c r="AN285" s="215">
        <v>144000</v>
      </c>
      <c r="AO285" s="215">
        <f>AM285+AN285</f>
        <v>360000</v>
      </c>
      <c r="AP285" s="3"/>
      <c r="AQ285" s="2"/>
      <c r="AR285" s="2"/>
      <c r="AS285" s="2"/>
      <c r="AT285" s="2"/>
      <c r="AU285" s="1"/>
      <c r="AV285" s="1" t="s">
        <v>120</v>
      </c>
      <c r="AW285" s="2" t="s">
        <v>677</v>
      </c>
      <c r="AX285" s="43">
        <v>12037</v>
      </c>
      <c r="AY285" s="63">
        <v>42849</v>
      </c>
      <c r="AZ285" s="43">
        <v>12086</v>
      </c>
      <c r="BA285" s="63">
        <v>42919</v>
      </c>
      <c r="BB285" s="1"/>
      <c r="BC285" s="1"/>
      <c r="BD285" s="63"/>
      <c r="BE285" s="1"/>
      <c r="BF285" s="1"/>
      <c r="BG285" s="1"/>
      <c r="BH285" s="1"/>
      <c r="BI285" s="1"/>
      <c r="BJ285" s="1"/>
      <c r="BK285" s="1"/>
      <c r="BL285" s="1"/>
      <c r="BM285" s="1"/>
    </row>
    <row r="286" spans="1:65" ht="51" x14ac:dyDescent="0.2">
      <c r="A286" s="236"/>
      <c r="B286" s="224"/>
      <c r="C286" s="212"/>
      <c r="D286" s="214"/>
      <c r="E286" s="212"/>
      <c r="F286" s="213"/>
      <c r="G286" s="212"/>
      <c r="H286" s="211"/>
      <c r="I286" s="211"/>
      <c r="J286" s="211"/>
      <c r="K286" s="221"/>
      <c r="L286" s="219"/>
      <c r="M286" s="212"/>
      <c r="N286" s="210"/>
      <c r="O286" s="215"/>
      <c r="P286" s="217"/>
      <c r="Q286" s="210"/>
      <c r="R286" s="210"/>
      <c r="S286" s="212"/>
      <c r="T286" s="212"/>
      <c r="U286" s="215"/>
      <c r="V286" s="215"/>
      <c r="W286" s="212"/>
      <c r="X286" s="6" t="s">
        <v>776</v>
      </c>
      <c r="Y286" s="2" t="s">
        <v>132</v>
      </c>
      <c r="Z286" s="31">
        <v>43445</v>
      </c>
      <c r="AA286" s="32">
        <v>12459</v>
      </c>
      <c r="AB286" s="9" t="s">
        <v>1008</v>
      </c>
      <c r="AC286" s="31">
        <v>43465</v>
      </c>
      <c r="AD286" s="31">
        <v>43646</v>
      </c>
      <c r="AE286" s="2"/>
      <c r="AF286" s="2"/>
      <c r="AG286" s="35">
        <v>72000</v>
      </c>
      <c r="AH286" s="35"/>
      <c r="AI286" s="2"/>
      <c r="AJ286" s="2"/>
      <c r="AK286" s="35"/>
      <c r="AL286" s="215"/>
      <c r="AM286" s="215"/>
      <c r="AN286" s="215"/>
      <c r="AO286" s="215"/>
      <c r="AP286" s="3"/>
      <c r="AQ286" s="2"/>
      <c r="AR286" s="2"/>
      <c r="AS286" s="2"/>
      <c r="AT286" s="2"/>
      <c r="AU286" s="1"/>
      <c r="AV286" s="1"/>
      <c r="AW286" s="2"/>
      <c r="AX286" s="43"/>
      <c r="AY286" s="63"/>
      <c r="AZ286" s="43"/>
      <c r="BA286" s="63"/>
      <c r="BB286" s="1"/>
      <c r="BC286" s="1"/>
      <c r="BD286" s="63"/>
      <c r="BE286" s="1"/>
      <c r="BF286" s="1"/>
      <c r="BG286" s="1"/>
      <c r="BH286" s="1"/>
      <c r="BI286" s="1"/>
      <c r="BJ286" s="1"/>
      <c r="BK286" s="1"/>
      <c r="BL286" s="1"/>
      <c r="BM286" s="1"/>
    </row>
    <row r="287" spans="1:65" ht="51" x14ac:dyDescent="0.2">
      <c r="A287" s="236"/>
      <c r="B287" s="224"/>
      <c r="C287" s="212"/>
      <c r="D287" s="214"/>
      <c r="E287" s="212"/>
      <c r="F287" s="213"/>
      <c r="G287" s="212"/>
      <c r="H287" s="211"/>
      <c r="I287" s="211"/>
      <c r="J287" s="211"/>
      <c r="K287" s="221"/>
      <c r="L287" s="219"/>
      <c r="M287" s="212"/>
      <c r="N287" s="210"/>
      <c r="O287" s="215"/>
      <c r="P287" s="217"/>
      <c r="Q287" s="210"/>
      <c r="R287" s="210"/>
      <c r="S287" s="212"/>
      <c r="T287" s="212"/>
      <c r="U287" s="215"/>
      <c r="V287" s="215"/>
      <c r="W287" s="212"/>
      <c r="X287" s="6" t="s">
        <v>776</v>
      </c>
      <c r="Y287" s="2" t="s">
        <v>142</v>
      </c>
      <c r="Z287" s="31">
        <v>43640</v>
      </c>
      <c r="AA287" s="32">
        <v>12580</v>
      </c>
      <c r="AB287" s="9" t="s">
        <v>1008</v>
      </c>
      <c r="AC287" s="31">
        <v>43646</v>
      </c>
      <c r="AD287" s="31">
        <v>43830</v>
      </c>
      <c r="AE287" s="2"/>
      <c r="AF287" s="2"/>
      <c r="AG287" s="35">
        <v>72000</v>
      </c>
      <c r="AH287" s="35"/>
      <c r="AI287" s="2"/>
      <c r="AJ287" s="2"/>
      <c r="AK287" s="35"/>
      <c r="AL287" s="215"/>
      <c r="AM287" s="215"/>
      <c r="AN287" s="215"/>
      <c r="AO287" s="215"/>
      <c r="AP287" s="3"/>
      <c r="AQ287" s="2"/>
      <c r="AR287" s="2"/>
      <c r="AS287" s="2"/>
      <c r="AT287" s="2"/>
      <c r="AU287" s="1"/>
      <c r="AV287" s="1"/>
      <c r="AW287" s="2"/>
      <c r="AX287" s="43"/>
      <c r="AY287" s="63"/>
      <c r="AZ287" s="43"/>
      <c r="BA287" s="63"/>
      <c r="BB287" s="1"/>
      <c r="BC287" s="1"/>
      <c r="BD287" s="63"/>
      <c r="BE287" s="1"/>
      <c r="BF287" s="1"/>
      <c r="BG287" s="1"/>
      <c r="BH287" s="1"/>
      <c r="BI287" s="1"/>
      <c r="BJ287" s="1"/>
      <c r="BK287" s="1"/>
      <c r="BL287" s="1"/>
      <c r="BM287" s="1"/>
    </row>
    <row r="288" spans="1:65" ht="51" x14ac:dyDescent="0.2">
      <c r="A288" s="236"/>
      <c r="B288" s="224"/>
      <c r="C288" s="212"/>
      <c r="D288" s="214"/>
      <c r="E288" s="212"/>
      <c r="F288" s="213"/>
      <c r="G288" s="212"/>
      <c r="H288" s="211"/>
      <c r="I288" s="211"/>
      <c r="J288" s="211"/>
      <c r="K288" s="221"/>
      <c r="L288" s="219"/>
      <c r="M288" s="212"/>
      <c r="N288" s="210"/>
      <c r="O288" s="215"/>
      <c r="P288" s="217"/>
      <c r="Q288" s="210"/>
      <c r="R288" s="210"/>
      <c r="S288" s="212"/>
      <c r="T288" s="212"/>
      <c r="U288" s="215"/>
      <c r="V288" s="215"/>
      <c r="W288" s="212"/>
      <c r="X288" s="6" t="s">
        <v>776</v>
      </c>
      <c r="Y288" s="2" t="s">
        <v>143</v>
      </c>
      <c r="Z288" s="31">
        <v>43812</v>
      </c>
      <c r="AA288" s="32">
        <v>12716</v>
      </c>
      <c r="AB288" s="9" t="s">
        <v>1008</v>
      </c>
      <c r="AC288" s="31">
        <v>43830</v>
      </c>
      <c r="AD288" s="31">
        <v>44012</v>
      </c>
      <c r="AE288" s="2"/>
      <c r="AF288" s="2"/>
      <c r="AG288" s="35">
        <v>72000</v>
      </c>
      <c r="AH288" s="35"/>
      <c r="AI288" s="2"/>
      <c r="AJ288" s="2"/>
      <c r="AK288" s="35"/>
      <c r="AL288" s="215"/>
      <c r="AM288" s="215"/>
      <c r="AN288" s="215"/>
      <c r="AO288" s="215"/>
      <c r="AP288" s="3"/>
      <c r="AQ288" s="2"/>
      <c r="AR288" s="2"/>
      <c r="AS288" s="2"/>
      <c r="AT288" s="2"/>
      <c r="AU288" s="1"/>
      <c r="AV288" s="1"/>
      <c r="AW288" s="2"/>
      <c r="AX288" s="43"/>
      <c r="AY288" s="63"/>
      <c r="AZ288" s="43"/>
      <c r="BA288" s="63"/>
      <c r="BB288" s="1"/>
      <c r="BC288" s="1"/>
      <c r="BD288" s="63"/>
      <c r="BE288" s="1"/>
      <c r="BF288" s="1"/>
      <c r="BG288" s="1"/>
      <c r="BH288" s="1"/>
      <c r="BI288" s="1"/>
      <c r="BJ288" s="1"/>
      <c r="BK288" s="1"/>
      <c r="BL288" s="1"/>
      <c r="BM288" s="1"/>
    </row>
    <row r="289" spans="1:65" x14ac:dyDescent="0.2">
      <c r="A289" s="236">
        <v>44</v>
      </c>
      <c r="B289" s="224" t="s">
        <v>684</v>
      </c>
      <c r="C289" s="212" t="s">
        <v>528</v>
      </c>
      <c r="D289" s="214" t="s">
        <v>189</v>
      </c>
      <c r="E289" s="212"/>
      <c r="F289" s="213" t="s">
        <v>686</v>
      </c>
      <c r="G289" s="212" t="s">
        <v>717</v>
      </c>
      <c r="H289" s="211"/>
      <c r="I289" s="211"/>
      <c r="J289" s="211"/>
      <c r="K289" s="221" t="s">
        <v>683</v>
      </c>
      <c r="L289" s="219" t="s">
        <v>685</v>
      </c>
      <c r="M289" s="212" t="s">
        <v>687</v>
      </c>
      <c r="N289" s="210">
        <v>42962</v>
      </c>
      <c r="O289" s="215">
        <v>1059352.92</v>
      </c>
      <c r="P289" s="217">
        <v>12119</v>
      </c>
      <c r="Q289" s="210">
        <v>42962</v>
      </c>
      <c r="R289" s="210">
        <v>43292</v>
      </c>
      <c r="S289" s="212" t="s">
        <v>688</v>
      </c>
      <c r="T289" s="212"/>
      <c r="U289" s="215"/>
      <c r="V289" s="215"/>
      <c r="W289" s="212" t="s">
        <v>176</v>
      </c>
      <c r="X289" s="9"/>
      <c r="Y289" s="2"/>
      <c r="Z289" s="31"/>
      <c r="AA289" s="32"/>
      <c r="AB289" s="9"/>
      <c r="AC289" s="31"/>
      <c r="AD289" s="31"/>
      <c r="AE289" s="2"/>
      <c r="AF289" s="2"/>
      <c r="AG289" s="35"/>
      <c r="AH289" s="35"/>
      <c r="AI289" s="2"/>
      <c r="AJ289" s="2"/>
      <c r="AK289" s="35"/>
      <c r="AL289" s="220">
        <f>O289-AH289+AG289-AH292+AG292-AH296+AG296</f>
        <v>1278136.6699999997</v>
      </c>
      <c r="AM289" s="215">
        <f>91228.83+60483.1+131016.33+104287.45+113393.96+83866.46</f>
        <v>584276.13</v>
      </c>
      <c r="AN289" s="215">
        <v>618838.28</v>
      </c>
      <c r="AO289" s="215">
        <f>AM289+AN289</f>
        <v>1203114.4100000001</v>
      </c>
      <c r="AP289" s="2"/>
      <c r="AQ289" s="2"/>
      <c r="AR289" s="2"/>
      <c r="AS289" s="2"/>
      <c r="AT289" s="2"/>
      <c r="AU289" s="1"/>
      <c r="AV289" s="1"/>
      <c r="AW289" s="1"/>
      <c r="AX289" s="1"/>
      <c r="AY289" s="1"/>
      <c r="AZ289" s="1"/>
      <c r="BA289" s="1"/>
      <c r="BB289" s="239" t="s">
        <v>231</v>
      </c>
      <c r="BC289" s="212" t="s">
        <v>689</v>
      </c>
      <c r="BD289" s="63">
        <v>42969</v>
      </c>
      <c r="BE289" s="31">
        <v>43269</v>
      </c>
      <c r="BF289" s="63"/>
      <c r="BG289" s="1"/>
      <c r="BH289" s="1"/>
      <c r="BI289" s="239" t="s">
        <v>584</v>
      </c>
      <c r="BJ289" s="239" t="s">
        <v>585</v>
      </c>
      <c r="BK289" s="1"/>
      <c r="BL289" s="1"/>
      <c r="BM289" s="1"/>
    </row>
    <row r="290" spans="1:65" ht="63.75" x14ac:dyDescent="0.2">
      <c r="A290" s="236"/>
      <c r="B290" s="224"/>
      <c r="C290" s="212"/>
      <c r="D290" s="214"/>
      <c r="E290" s="212"/>
      <c r="F290" s="213"/>
      <c r="G290" s="212"/>
      <c r="H290" s="211"/>
      <c r="I290" s="211"/>
      <c r="J290" s="211"/>
      <c r="K290" s="221"/>
      <c r="L290" s="219"/>
      <c r="M290" s="212"/>
      <c r="N290" s="210"/>
      <c r="O290" s="215"/>
      <c r="P290" s="217"/>
      <c r="Q290" s="210"/>
      <c r="R290" s="210"/>
      <c r="S290" s="212"/>
      <c r="T290" s="212"/>
      <c r="U290" s="215"/>
      <c r="V290" s="215"/>
      <c r="W290" s="212"/>
      <c r="X290" s="9" t="s">
        <v>624</v>
      </c>
      <c r="Y290" s="2" t="s">
        <v>130</v>
      </c>
      <c r="Z290" s="31">
        <v>43269</v>
      </c>
      <c r="AA290" s="32">
        <v>12361</v>
      </c>
      <c r="AB290" s="9" t="s">
        <v>936</v>
      </c>
      <c r="AC290" s="31">
        <v>43292</v>
      </c>
      <c r="AD290" s="31">
        <v>43622</v>
      </c>
      <c r="AE290" s="2"/>
      <c r="AF290" s="2"/>
      <c r="AG290" s="35"/>
      <c r="AH290" s="35"/>
      <c r="AI290" s="2"/>
      <c r="AJ290" s="2"/>
      <c r="AK290" s="35"/>
      <c r="AL290" s="220"/>
      <c r="AM290" s="215"/>
      <c r="AN290" s="215"/>
      <c r="AO290" s="215"/>
      <c r="AP290" s="3"/>
      <c r="AQ290" s="2"/>
      <c r="AR290" s="2"/>
      <c r="AS290" s="2"/>
      <c r="AT290" s="2"/>
      <c r="AU290" s="1"/>
      <c r="AV290" s="1"/>
      <c r="AW290" s="1"/>
      <c r="AX290" s="1"/>
      <c r="AY290" s="1"/>
      <c r="AZ290" s="1"/>
      <c r="BA290" s="1"/>
      <c r="BB290" s="239"/>
      <c r="BC290" s="212"/>
      <c r="BD290" s="63">
        <v>43269</v>
      </c>
      <c r="BE290" s="31">
        <v>43569</v>
      </c>
      <c r="BF290" s="63"/>
      <c r="BG290" s="1"/>
      <c r="BH290" s="1"/>
      <c r="BI290" s="239"/>
      <c r="BJ290" s="239"/>
      <c r="BK290" s="1"/>
      <c r="BL290" s="1"/>
      <c r="BM290" s="1"/>
    </row>
    <row r="291" spans="1:65" ht="63.75" x14ac:dyDescent="0.2">
      <c r="A291" s="236"/>
      <c r="B291" s="224"/>
      <c r="C291" s="212"/>
      <c r="D291" s="214"/>
      <c r="E291" s="212"/>
      <c r="F291" s="213"/>
      <c r="G291" s="212"/>
      <c r="H291" s="211"/>
      <c r="I291" s="211"/>
      <c r="J291" s="211"/>
      <c r="K291" s="221"/>
      <c r="L291" s="219"/>
      <c r="M291" s="212"/>
      <c r="N291" s="210"/>
      <c r="O291" s="215"/>
      <c r="P291" s="217"/>
      <c r="Q291" s="210"/>
      <c r="R291" s="210"/>
      <c r="S291" s="212"/>
      <c r="T291" s="212"/>
      <c r="U291" s="215"/>
      <c r="V291" s="215"/>
      <c r="W291" s="212"/>
      <c r="X291" s="9" t="s">
        <v>624</v>
      </c>
      <c r="Y291" s="2" t="s">
        <v>132</v>
      </c>
      <c r="Z291" s="31">
        <v>43567</v>
      </c>
      <c r="AA291" s="32">
        <v>12557</v>
      </c>
      <c r="AB291" s="9" t="s">
        <v>1350</v>
      </c>
      <c r="AC291" s="31">
        <v>43622</v>
      </c>
      <c r="AD291" s="31">
        <v>43815</v>
      </c>
      <c r="AE291" s="2"/>
      <c r="AF291" s="2"/>
      <c r="AG291" s="35"/>
      <c r="AH291" s="35"/>
      <c r="AI291" s="2"/>
      <c r="AJ291" s="2"/>
      <c r="AK291" s="35"/>
      <c r="AL291" s="220"/>
      <c r="AM291" s="215"/>
      <c r="AN291" s="215"/>
      <c r="AO291" s="215"/>
      <c r="AP291" s="3"/>
      <c r="AQ291" s="2"/>
      <c r="AR291" s="2"/>
      <c r="AS291" s="2"/>
      <c r="AT291" s="2"/>
      <c r="AU291" s="1"/>
      <c r="AV291" s="1"/>
      <c r="AW291" s="1"/>
      <c r="AX291" s="1"/>
      <c r="AY291" s="1"/>
      <c r="AZ291" s="1"/>
      <c r="BA291" s="1"/>
      <c r="BB291" s="239"/>
      <c r="BC291" s="212"/>
      <c r="BD291" s="63">
        <v>43569</v>
      </c>
      <c r="BE291" s="31">
        <v>43675</v>
      </c>
      <c r="BF291" s="63"/>
      <c r="BG291" s="1"/>
      <c r="BH291" s="1"/>
      <c r="BI291" s="1"/>
      <c r="BJ291" s="1"/>
      <c r="BK291" s="1"/>
      <c r="BL291" s="1"/>
      <c r="BM291" s="1"/>
    </row>
    <row r="292" spans="1:65" ht="63.75" x14ac:dyDescent="0.2">
      <c r="A292" s="236"/>
      <c r="B292" s="224"/>
      <c r="C292" s="212"/>
      <c r="D292" s="214"/>
      <c r="E292" s="212"/>
      <c r="F292" s="213"/>
      <c r="G292" s="212"/>
      <c r="H292" s="211"/>
      <c r="I292" s="211"/>
      <c r="J292" s="211"/>
      <c r="K292" s="221"/>
      <c r="L292" s="219"/>
      <c r="M292" s="212"/>
      <c r="N292" s="210"/>
      <c r="O292" s="215"/>
      <c r="P292" s="217"/>
      <c r="Q292" s="210"/>
      <c r="R292" s="210"/>
      <c r="S292" s="212"/>
      <c r="T292" s="212"/>
      <c r="U292" s="215"/>
      <c r="V292" s="215"/>
      <c r="W292" s="212"/>
      <c r="X292" s="9" t="s">
        <v>285</v>
      </c>
      <c r="Y292" s="2" t="s">
        <v>142</v>
      </c>
      <c r="Z292" s="31">
        <v>43619</v>
      </c>
      <c r="AA292" s="32">
        <v>12566</v>
      </c>
      <c r="AB292" s="9" t="s">
        <v>1440</v>
      </c>
      <c r="AC292" s="31"/>
      <c r="AD292" s="31"/>
      <c r="AE292" s="2"/>
      <c r="AF292" s="2"/>
      <c r="AG292" s="35">
        <v>122649.14</v>
      </c>
      <c r="AH292" s="35">
        <v>11083.79</v>
      </c>
      <c r="AI292" s="2"/>
      <c r="AJ292" s="2"/>
      <c r="AK292" s="35"/>
      <c r="AL292" s="220"/>
      <c r="AM292" s="215"/>
      <c r="AN292" s="215"/>
      <c r="AO292" s="215"/>
      <c r="AP292" s="3"/>
      <c r="AQ292" s="2"/>
      <c r="AR292" s="2"/>
      <c r="AS292" s="2"/>
      <c r="AT292" s="2"/>
      <c r="AU292" s="1"/>
      <c r="AV292" s="1"/>
      <c r="AW292" s="1"/>
      <c r="AX292" s="1"/>
      <c r="AY292" s="1"/>
      <c r="AZ292" s="1"/>
      <c r="BA292" s="1"/>
      <c r="BB292" s="239"/>
      <c r="BC292" s="212"/>
      <c r="BD292" s="63"/>
      <c r="BE292" s="31"/>
      <c r="BF292" s="63"/>
      <c r="BG292" s="1"/>
      <c r="BH292" s="1"/>
      <c r="BI292" s="1"/>
      <c r="BJ292" s="1"/>
      <c r="BK292" s="1"/>
      <c r="BL292" s="1"/>
      <c r="BM292" s="1"/>
    </row>
    <row r="293" spans="1:65" ht="51" x14ac:dyDescent="0.2">
      <c r="A293" s="236"/>
      <c r="B293" s="224"/>
      <c r="C293" s="212"/>
      <c r="D293" s="214"/>
      <c r="E293" s="212"/>
      <c r="F293" s="213"/>
      <c r="G293" s="212"/>
      <c r="H293" s="211"/>
      <c r="I293" s="211"/>
      <c r="J293" s="211"/>
      <c r="K293" s="221"/>
      <c r="L293" s="219"/>
      <c r="M293" s="212"/>
      <c r="N293" s="210"/>
      <c r="O293" s="215"/>
      <c r="P293" s="217"/>
      <c r="Q293" s="210"/>
      <c r="R293" s="210"/>
      <c r="S293" s="212"/>
      <c r="T293" s="212"/>
      <c r="U293" s="215"/>
      <c r="V293" s="215"/>
      <c r="W293" s="212"/>
      <c r="X293" s="9" t="s">
        <v>624</v>
      </c>
      <c r="Y293" s="2" t="s">
        <v>143</v>
      </c>
      <c r="Z293" s="31">
        <v>43670</v>
      </c>
      <c r="AA293" s="32">
        <v>12606</v>
      </c>
      <c r="AB293" s="9" t="s">
        <v>1756</v>
      </c>
      <c r="AC293" s="31"/>
      <c r="AD293" s="31"/>
      <c r="AE293" s="2"/>
      <c r="AF293" s="2"/>
      <c r="AG293" s="35"/>
      <c r="AH293" s="35"/>
      <c r="AI293" s="2"/>
      <c r="AJ293" s="2"/>
      <c r="AK293" s="35"/>
      <c r="AL293" s="220"/>
      <c r="AM293" s="215"/>
      <c r="AN293" s="215"/>
      <c r="AO293" s="215"/>
      <c r="AP293" s="3"/>
      <c r="AQ293" s="2"/>
      <c r="AR293" s="2"/>
      <c r="AS293" s="2"/>
      <c r="AT293" s="2"/>
      <c r="AU293" s="1"/>
      <c r="AV293" s="1"/>
      <c r="AW293" s="1"/>
      <c r="AX293" s="1"/>
      <c r="AY293" s="1"/>
      <c r="AZ293" s="1"/>
      <c r="BA293" s="1"/>
      <c r="BB293" s="239"/>
      <c r="BC293" s="212"/>
      <c r="BD293" s="63">
        <v>43675</v>
      </c>
      <c r="BE293" s="31">
        <v>43735</v>
      </c>
      <c r="BF293" s="63"/>
      <c r="BG293" s="1"/>
      <c r="BH293" s="1"/>
      <c r="BI293" s="1"/>
      <c r="BJ293" s="1"/>
      <c r="BK293" s="1"/>
      <c r="BL293" s="1"/>
      <c r="BM293" s="1"/>
    </row>
    <row r="294" spans="1:65" ht="51" x14ac:dyDescent="0.2">
      <c r="A294" s="236"/>
      <c r="B294" s="224"/>
      <c r="C294" s="212"/>
      <c r="D294" s="214"/>
      <c r="E294" s="212"/>
      <c r="F294" s="213"/>
      <c r="G294" s="212"/>
      <c r="H294" s="211"/>
      <c r="I294" s="211"/>
      <c r="J294" s="211"/>
      <c r="K294" s="221"/>
      <c r="L294" s="219"/>
      <c r="M294" s="212"/>
      <c r="N294" s="210"/>
      <c r="O294" s="215"/>
      <c r="P294" s="217"/>
      <c r="Q294" s="210"/>
      <c r="R294" s="210"/>
      <c r="S294" s="212"/>
      <c r="T294" s="212"/>
      <c r="U294" s="215"/>
      <c r="V294" s="215"/>
      <c r="W294" s="212"/>
      <c r="X294" s="9" t="s">
        <v>624</v>
      </c>
      <c r="Y294" s="2" t="s">
        <v>144</v>
      </c>
      <c r="Z294" s="31">
        <v>43734</v>
      </c>
      <c r="AA294" s="32">
        <v>12664</v>
      </c>
      <c r="AB294" s="9" t="s">
        <v>1756</v>
      </c>
      <c r="AC294" s="31"/>
      <c r="AD294" s="31"/>
      <c r="AE294" s="2"/>
      <c r="AF294" s="2"/>
      <c r="AG294" s="35"/>
      <c r="AH294" s="35"/>
      <c r="AI294" s="2"/>
      <c r="AJ294" s="2"/>
      <c r="AK294" s="35"/>
      <c r="AL294" s="220"/>
      <c r="AM294" s="215"/>
      <c r="AN294" s="215"/>
      <c r="AO294" s="215"/>
      <c r="AP294" s="3"/>
      <c r="AQ294" s="2"/>
      <c r="AR294" s="2"/>
      <c r="AS294" s="2"/>
      <c r="AT294" s="2"/>
      <c r="AU294" s="1"/>
      <c r="AV294" s="1"/>
      <c r="AW294" s="1"/>
      <c r="AX294" s="1"/>
      <c r="AY294" s="1"/>
      <c r="AZ294" s="1"/>
      <c r="BA294" s="1"/>
      <c r="BB294" s="239"/>
      <c r="BC294" s="212"/>
      <c r="BD294" s="63">
        <v>43735</v>
      </c>
      <c r="BE294" s="31">
        <v>43795</v>
      </c>
      <c r="BF294" s="63"/>
      <c r="BG294" s="1"/>
      <c r="BH294" s="1"/>
      <c r="BI294" s="1"/>
      <c r="BJ294" s="1"/>
      <c r="BK294" s="1"/>
      <c r="BL294" s="1"/>
      <c r="BM294" s="1"/>
    </row>
    <row r="295" spans="1:65" ht="63.75" x14ac:dyDescent="0.2">
      <c r="A295" s="236"/>
      <c r="B295" s="224"/>
      <c r="C295" s="212"/>
      <c r="D295" s="214"/>
      <c r="E295" s="212"/>
      <c r="F295" s="213"/>
      <c r="G295" s="212"/>
      <c r="H295" s="211"/>
      <c r="I295" s="211"/>
      <c r="J295" s="211"/>
      <c r="K295" s="221"/>
      <c r="L295" s="219"/>
      <c r="M295" s="212"/>
      <c r="N295" s="210"/>
      <c r="O295" s="215"/>
      <c r="P295" s="217"/>
      <c r="Q295" s="210"/>
      <c r="R295" s="210"/>
      <c r="S295" s="212"/>
      <c r="T295" s="212"/>
      <c r="U295" s="215"/>
      <c r="V295" s="215"/>
      <c r="W295" s="212"/>
      <c r="X295" s="9" t="s">
        <v>624</v>
      </c>
      <c r="Y295" s="2" t="s">
        <v>116</v>
      </c>
      <c r="Z295" s="31">
        <v>43787</v>
      </c>
      <c r="AA295" s="32">
        <v>12694</v>
      </c>
      <c r="AB295" s="9" t="s">
        <v>1797</v>
      </c>
      <c r="AC295" s="31">
        <v>43811</v>
      </c>
      <c r="AD295" s="31">
        <v>43905</v>
      </c>
      <c r="AE295" s="2"/>
      <c r="AF295" s="2"/>
      <c r="AG295" s="35"/>
      <c r="AH295" s="35"/>
      <c r="AI295" s="2"/>
      <c r="AJ295" s="2"/>
      <c r="AK295" s="35"/>
      <c r="AL295" s="220"/>
      <c r="AM295" s="215"/>
      <c r="AN295" s="215"/>
      <c r="AO295" s="215"/>
      <c r="AP295" s="3"/>
      <c r="AQ295" s="2"/>
      <c r="AR295" s="2"/>
      <c r="AS295" s="2"/>
      <c r="AT295" s="2"/>
      <c r="AU295" s="1"/>
      <c r="AV295" s="1"/>
      <c r="AW295" s="1"/>
      <c r="AX295" s="1"/>
      <c r="AY295" s="1"/>
      <c r="AZ295" s="1"/>
      <c r="BA295" s="1"/>
      <c r="BB295" s="239"/>
      <c r="BC295" s="212"/>
      <c r="BD295" s="63">
        <v>43795</v>
      </c>
      <c r="BE295" s="31">
        <v>43885</v>
      </c>
      <c r="BF295" s="63"/>
      <c r="BG295" s="1"/>
      <c r="BH295" s="1"/>
      <c r="BI295" s="1"/>
      <c r="BJ295" s="1"/>
      <c r="BK295" s="1"/>
      <c r="BL295" s="1"/>
      <c r="BM295" s="1"/>
    </row>
    <row r="296" spans="1:65" ht="63.75" x14ac:dyDescent="0.2">
      <c r="A296" s="236"/>
      <c r="B296" s="224"/>
      <c r="C296" s="212"/>
      <c r="D296" s="214"/>
      <c r="E296" s="212"/>
      <c r="F296" s="213"/>
      <c r="G296" s="212"/>
      <c r="H296" s="211"/>
      <c r="I296" s="211"/>
      <c r="J296" s="211"/>
      <c r="K296" s="221"/>
      <c r="L296" s="219"/>
      <c r="M296" s="212"/>
      <c r="N296" s="210"/>
      <c r="O296" s="215"/>
      <c r="P296" s="217"/>
      <c r="Q296" s="210"/>
      <c r="R296" s="210"/>
      <c r="S296" s="212"/>
      <c r="T296" s="212"/>
      <c r="U296" s="215"/>
      <c r="V296" s="215"/>
      <c r="W296" s="212"/>
      <c r="X296" s="9" t="s">
        <v>285</v>
      </c>
      <c r="Y296" s="2" t="s">
        <v>119</v>
      </c>
      <c r="Z296" s="31">
        <v>43796</v>
      </c>
      <c r="AA296" s="32">
        <v>12694</v>
      </c>
      <c r="AB296" s="9" t="s">
        <v>1798</v>
      </c>
      <c r="AC296" s="31"/>
      <c r="AD296" s="31"/>
      <c r="AE296" s="2"/>
      <c r="AF296" s="2"/>
      <c r="AG296" s="35">
        <v>112134.18</v>
      </c>
      <c r="AH296" s="35">
        <v>4915.78</v>
      </c>
      <c r="AI296" s="2"/>
      <c r="AJ296" s="2"/>
      <c r="AK296" s="35"/>
      <c r="AL296" s="220"/>
      <c r="AM296" s="215"/>
      <c r="AN296" s="215"/>
      <c r="AO296" s="215"/>
      <c r="AP296" s="3"/>
      <c r="AQ296" s="2"/>
      <c r="AR296" s="2"/>
      <c r="AS296" s="2"/>
      <c r="AT296" s="2"/>
      <c r="AU296" s="1"/>
      <c r="AV296" s="1"/>
      <c r="AW296" s="1"/>
      <c r="AX296" s="1"/>
      <c r="AY296" s="1"/>
      <c r="AZ296" s="1"/>
      <c r="BA296" s="1"/>
      <c r="BB296" s="239"/>
      <c r="BC296" s="212"/>
      <c r="BD296" s="63"/>
      <c r="BE296" s="31"/>
      <c r="BF296" s="63"/>
      <c r="BG296" s="1"/>
      <c r="BH296" s="1"/>
      <c r="BI296" s="1"/>
      <c r="BJ296" s="1"/>
      <c r="BK296" s="1"/>
      <c r="BL296" s="1"/>
      <c r="BM296" s="1"/>
    </row>
    <row r="297" spans="1:65" x14ac:dyDescent="0.2">
      <c r="A297" s="236">
        <v>45</v>
      </c>
      <c r="B297" s="224" t="s">
        <v>694</v>
      </c>
      <c r="C297" s="212" t="s">
        <v>536</v>
      </c>
      <c r="D297" s="214" t="s">
        <v>175</v>
      </c>
      <c r="E297" s="212"/>
      <c r="F297" s="213" t="s">
        <v>697</v>
      </c>
      <c r="G297" s="212" t="s">
        <v>718</v>
      </c>
      <c r="H297" s="211"/>
      <c r="I297" s="211"/>
      <c r="J297" s="211"/>
      <c r="K297" s="221" t="s">
        <v>693</v>
      </c>
      <c r="L297" s="219" t="s">
        <v>695</v>
      </c>
      <c r="M297" s="212" t="s">
        <v>696</v>
      </c>
      <c r="N297" s="268">
        <v>42997</v>
      </c>
      <c r="O297" s="215">
        <v>707000</v>
      </c>
      <c r="P297" s="217">
        <v>12142</v>
      </c>
      <c r="Q297" s="210">
        <v>42997</v>
      </c>
      <c r="R297" s="210">
        <v>43327</v>
      </c>
      <c r="S297" s="212" t="s">
        <v>698</v>
      </c>
      <c r="T297" s="212"/>
      <c r="U297" s="215"/>
      <c r="V297" s="215"/>
      <c r="W297" s="212" t="s">
        <v>176</v>
      </c>
      <c r="X297" s="9"/>
      <c r="Y297" s="2"/>
      <c r="Z297" s="2"/>
      <c r="AA297" s="2"/>
      <c r="AB297" s="9"/>
      <c r="AC297" s="2"/>
      <c r="AD297" s="2"/>
      <c r="AE297" s="2"/>
      <c r="AF297" s="2"/>
      <c r="AG297" s="35"/>
      <c r="AH297" s="35"/>
      <c r="AI297" s="2"/>
      <c r="AJ297" s="2"/>
      <c r="AK297" s="35"/>
      <c r="AL297" s="215">
        <f>O297-AH297+AG297-AH299+AG299</f>
        <v>724075.5</v>
      </c>
      <c r="AM297" s="215">
        <f>89749.35+50000+50000+42931.14+110667.71+52630.59+78780.48+3969.23+9712.82+20640.49</f>
        <v>509081.81</v>
      </c>
      <c r="AN297" s="215">
        <v>195346.32</v>
      </c>
      <c r="AO297" s="215">
        <f>AM297+AN297</f>
        <v>704428.13</v>
      </c>
      <c r="AP297" s="2"/>
      <c r="AQ297" s="2"/>
      <c r="AR297" s="2"/>
      <c r="AS297" s="2"/>
      <c r="AT297" s="2"/>
      <c r="AU297" s="1"/>
      <c r="AV297" s="1"/>
      <c r="AW297" s="1"/>
      <c r="AX297" s="1"/>
      <c r="AY297" s="1"/>
      <c r="AZ297" s="1"/>
      <c r="BA297" s="1"/>
      <c r="BB297" s="239" t="s">
        <v>231</v>
      </c>
      <c r="BC297" s="212" t="s">
        <v>689</v>
      </c>
      <c r="BD297" s="63">
        <v>43003</v>
      </c>
      <c r="BE297" s="31">
        <f>BD297+300</f>
        <v>43303</v>
      </c>
      <c r="BF297" s="63"/>
      <c r="BG297" s="1"/>
      <c r="BH297" s="1"/>
      <c r="BI297" s="239" t="s">
        <v>584</v>
      </c>
      <c r="BJ297" s="239" t="s">
        <v>585</v>
      </c>
      <c r="BK297" s="1"/>
      <c r="BL297" s="1"/>
      <c r="BM297" s="1"/>
    </row>
    <row r="298" spans="1:65" ht="76.5" x14ac:dyDescent="0.2">
      <c r="A298" s="236"/>
      <c r="B298" s="224"/>
      <c r="C298" s="212"/>
      <c r="D298" s="214"/>
      <c r="E298" s="212"/>
      <c r="F298" s="213"/>
      <c r="G298" s="212"/>
      <c r="H298" s="211"/>
      <c r="I298" s="211"/>
      <c r="J298" s="211"/>
      <c r="K298" s="221"/>
      <c r="L298" s="219"/>
      <c r="M298" s="212"/>
      <c r="N298" s="268"/>
      <c r="O298" s="215"/>
      <c r="P298" s="217"/>
      <c r="Q298" s="210"/>
      <c r="R298" s="210"/>
      <c r="S298" s="212"/>
      <c r="T298" s="212"/>
      <c r="U298" s="215"/>
      <c r="V298" s="215"/>
      <c r="W298" s="212"/>
      <c r="X298" s="9" t="s">
        <v>624</v>
      </c>
      <c r="Y298" s="2" t="s">
        <v>130</v>
      </c>
      <c r="Z298" s="31">
        <v>43298</v>
      </c>
      <c r="AA298" s="32">
        <v>12361</v>
      </c>
      <c r="AB298" s="9" t="s">
        <v>937</v>
      </c>
      <c r="AC298" s="31">
        <v>43327</v>
      </c>
      <c r="AD298" s="31">
        <v>43447</v>
      </c>
      <c r="AE298" s="2"/>
      <c r="AF298" s="2"/>
      <c r="AG298" s="35"/>
      <c r="AH298" s="35"/>
      <c r="AI298" s="2"/>
      <c r="AJ298" s="2"/>
      <c r="AK298" s="35"/>
      <c r="AL298" s="215"/>
      <c r="AM298" s="215"/>
      <c r="AN298" s="215"/>
      <c r="AO298" s="215"/>
      <c r="AP298" s="3"/>
      <c r="AQ298" s="2"/>
      <c r="AR298" s="2"/>
      <c r="AS298" s="2"/>
      <c r="AT298" s="2"/>
      <c r="AU298" s="1"/>
      <c r="AV298" s="1"/>
      <c r="AW298" s="1"/>
      <c r="AX298" s="1"/>
      <c r="AY298" s="1"/>
      <c r="AZ298" s="1"/>
      <c r="BA298" s="1"/>
      <c r="BB298" s="239"/>
      <c r="BC298" s="212"/>
      <c r="BD298" s="63">
        <v>43303</v>
      </c>
      <c r="BE298" s="31">
        <v>43423</v>
      </c>
      <c r="BF298" s="63"/>
      <c r="BG298" s="1"/>
      <c r="BH298" s="1"/>
      <c r="BI298" s="239"/>
      <c r="BJ298" s="239"/>
      <c r="BK298" s="1"/>
      <c r="BL298" s="1"/>
      <c r="BM298" s="1"/>
    </row>
    <row r="299" spans="1:65" ht="89.25" x14ac:dyDescent="0.2">
      <c r="A299" s="236"/>
      <c r="B299" s="224"/>
      <c r="C299" s="212"/>
      <c r="D299" s="214"/>
      <c r="E299" s="212"/>
      <c r="F299" s="213"/>
      <c r="G299" s="212"/>
      <c r="H299" s="211"/>
      <c r="I299" s="211"/>
      <c r="J299" s="211"/>
      <c r="K299" s="221"/>
      <c r="L299" s="219"/>
      <c r="M299" s="212"/>
      <c r="N299" s="268"/>
      <c r="O299" s="215"/>
      <c r="P299" s="217"/>
      <c r="Q299" s="210"/>
      <c r="R299" s="210"/>
      <c r="S299" s="212"/>
      <c r="T299" s="212"/>
      <c r="U299" s="215"/>
      <c r="V299" s="215"/>
      <c r="W299" s="212"/>
      <c r="X299" s="9" t="s">
        <v>285</v>
      </c>
      <c r="Y299" s="2" t="s">
        <v>132</v>
      </c>
      <c r="Z299" s="31">
        <v>43410</v>
      </c>
      <c r="AA299" s="32">
        <v>12429</v>
      </c>
      <c r="AB299" s="9" t="s">
        <v>975</v>
      </c>
      <c r="AC299" s="31"/>
      <c r="AD299" s="31"/>
      <c r="AE299" s="2"/>
      <c r="AF299" s="2"/>
      <c r="AG299" s="35">
        <v>17075.5</v>
      </c>
      <c r="AH299" s="35"/>
      <c r="AI299" s="2"/>
      <c r="AJ299" s="2"/>
      <c r="AK299" s="35"/>
      <c r="AL299" s="215"/>
      <c r="AM299" s="215"/>
      <c r="AN299" s="215"/>
      <c r="AO299" s="215"/>
      <c r="AP299" s="3"/>
      <c r="AQ299" s="2"/>
      <c r="AR299" s="2"/>
      <c r="AS299" s="2"/>
      <c r="AT299" s="2"/>
      <c r="AU299" s="1"/>
      <c r="AV299" s="1"/>
      <c r="AW299" s="1"/>
      <c r="AX299" s="1"/>
      <c r="AY299" s="1"/>
      <c r="AZ299" s="1"/>
      <c r="BA299" s="1"/>
      <c r="BB299" s="239"/>
      <c r="BC299" s="212"/>
      <c r="BD299" s="63"/>
      <c r="BE299" s="31"/>
      <c r="BF299" s="63"/>
      <c r="BG299" s="1"/>
      <c r="BH299" s="1"/>
      <c r="BI299" s="239"/>
      <c r="BJ299" s="239"/>
      <c r="BK299" s="1"/>
      <c r="BL299" s="1"/>
      <c r="BM299" s="1"/>
    </row>
    <row r="300" spans="1:65" ht="76.5" x14ac:dyDescent="0.2">
      <c r="A300" s="236"/>
      <c r="B300" s="224"/>
      <c r="C300" s="212"/>
      <c r="D300" s="214"/>
      <c r="E300" s="212"/>
      <c r="F300" s="213"/>
      <c r="G300" s="212"/>
      <c r="H300" s="211"/>
      <c r="I300" s="211"/>
      <c r="J300" s="211"/>
      <c r="K300" s="221"/>
      <c r="L300" s="219"/>
      <c r="M300" s="212"/>
      <c r="N300" s="268"/>
      <c r="O300" s="215"/>
      <c r="P300" s="217"/>
      <c r="Q300" s="210"/>
      <c r="R300" s="210"/>
      <c r="S300" s="212"/>
      <c r="T300" s="212"/>
      <c r="U300" s="215"/>
      <c r="V300" s="215"/>
      <c r="W300" s="212"/>
      <c r="X300" s="9" t="s">
        <v>624</v>
      </c>
      <c r="Y300" s="2" t="s">
        <v>142</v>
      </c>
      <c r="Z300" s="31">
        <v>43420</v>
      </c>
      <c r="AA300" s="32">
        <v>12464</v>
      </c>
      <c r="AB300" s="9" t="s">
        <v>1021</v>
      </c>
      <c r="AC300" s="31">
        <v>43447</v>
      </c>
      <c r="AD300" s="31">
        <v>43627</v>
      </c>
      <c r="AE300" s="2"/>
      <c r="AF300" s="2"/>
      <c r="AG300" s="35"/>
      <c r="AH300" s="35"/>
      <c r="AI300" s="2"/>
      <c r="AJ300" s="2"/>
      <c r="AK300" s="35"/>
      <c r="AL300" s="215"/>
      <c r="AM300" s="215"/>
      <c r="AN300" s="215"/>
      <c r="AO300" s="215"/>
      <c r="AP300" s="3"/>
      <c r="AQ300" s="2"/>
      <c r="AR300" s="2"/>
      <c r="AS300" s="2"/>
      <c r="AT300" s="2"/>
      <c r="AU300" s="1"/>
      <c r="AV300" s="1"/>
      <c r="AW300" s="1"/>
      <c r="AX300" s="1"/>
      <c r="AY300" s="1"/>
      <c r="AZ300" s="1"/>
      <c r="BA300" s="1"/>
      <c r="BB300" s="239"/>
      <c r="BC300" s="212"/>
      <c r="BD300" s="31">
        <v>43423</v>
      </c>
      <c r="BE300" s="31">
        <v>43543</v>
      </c>
      <c r="BF300" s="63"/>
      <c r="BG300" s="1"/>
      <c r="BH300" s="1"/>
      <c r="BI300" s="239"/>
      <c r="BJ300" s="239"/>
      <c r="BK300" s="1"/>
      <c r="BL300" s="1"/>
      <c r="BM300" s="1"/>
    </row>
    <row r="301" spans="1:65" ht="51" x14ac:dyDescent="0.2">
      <c r="A301" s="236"/>
      <c r="B301" s="224"/>
      <c r="C301" s="212"/>
      <c r="D301" s="214"/>
      <c r="E301" s="212"/>
      <c r="F301" s="213"/>
      <c r="G301" s="212"/>
      <c r="H301" s="211"/>
      <c r="I301" s="211"/>
      <c r="J301" s="211"/>
      <c r="K301" s="221"/>
      <c r="L301" s="219"/>
      <c r="M301" s="212"/>
      <c r="N301" s="268"/>
      <c r="O301" s="215"/>
      <c r="P301" s="217"/>
      <c r="Q301" s="210"/>
      <c r="R301" s="210"/>
      <c r="S301" s="212"/>
      <c r="T301" s="212"/>
      <c r="U301" s="215"/>
      <c r="V301" s="215"/>
      <c r="W301" s="212"/>
      <c r="X301" s="9" t="s">
        <v>624</v>
      </c>
      <c r="Y301" s="2" t="s">
        <v>143</v>
      </c>
      <c r="Z301" s="31">
        <v>43542</v>
      </c>
      <c r="AA301" s="32">
        <v>12557</v>
      </c>
      <c r="AB301" s="9" t="s">
        <v>1348</v>
      </c>
      <c r="AC301" s="31">
        <v>43627</v>
      </c>
      <c r="AD301" s="31">
        <v>43810</v>
      </c>
      <c r="AE301" s="2"/>
      <c r="AF301" s="2"/>
      <c r="AG301" s="35"/>
      <c r="AH301" s="35"/>
      <c r="AI301" s="2"/>
      <c r="AJ301" s="2"/>
      <c r="AK301" s="35"/>
      <c r="AL301" s="215"/>
      <c r="AM301" s="215"/>
      <c r="AN301" s="215"/>
      <c r="AO301" s="215"/>
      <c r="AP301" s="3"/>
      <c r="AQ301" s="2"/>
      <c r="AR301" s="2"/>
      <c r="AS301" s="2"/>
      <c r="AT301" s="2"/>
      <c r="AU301" s="1"/>
      <c r="AV301" s="1"/>
      <c r="AW301" s="1"/>
      <c r="AX301" s="1"/>
      <c r="AY301" s="1"/>
      <c r="AZ301" s="1"/>
      <c r="BA301" s="1"/>
      <c r="BB301" s="239"/>
      <c r="BC301" s="212"/>
      <c r="BD301" s="31">
        <v>43543</v>
      </c>
      <c r="BE301" s="31">
        <v>43665</v>
      </c>
      <c r="BF301" s="63"/>
      <c r="BG301" s="1"/>
      <c r="BH301" s="1"/>
      <c r="BI301" s="239"/>
      <c r="BJ301" s="239"/>
      <c r="BK301" s="1"/>
      <c r="BL301" s="1"/>
      <c r="BM301" s="1"/>
    </row>
    <row r="302" spans="1:65" ht="102" x14ac:dyDescent="0.2">
      <c r="A302" s="236"/>
      <c r="B302" s="224"/>
      <c r="C302" s="212"/>
      <c r="D302" s="214"/>
      <c r="E302" s="212"/>
      <c r="F302" s="213"/>
      <c r="G302" s="212"/>
      <c r="H302" s="211"/>
      <c r="I302" s="211"/>
      <c r="J302" s="211"/>
      <c r="K302" s="221"/>
      <c r="L302" s="219"/>
      <c r="M302" s="212"/>
      <c r="N302" s="268"/>
      <c r="O302" s="215"/>
      <c r="P302" s="217"/>
      <c r="Q302" s="210"/>
      <c r="R302" s="210"/>
      <c r="S302" s="212"/>
      <c r="T302" s="212"/>
      <c r="U302" s="215"/>
      <c r="V302" s="215"/>
      <c r="W302" s="212"/>
      <c r="X302" s="9" t="s">
        <v>285</v>
      </c>
      <c r="Y302" s="2" t="s">
        <v>144</v>
      </c>
      <c r="Z302" s="31">
        <v>43602</v>
      </c>
      <c r="AA302" s="32">
        <v>12558</v>
      </c>
      <c r="AB302" s="9" t="s">
        <v>1349</v>
      </c>
      <c r="AC302" s="31"/>
      <c r="AD302" s="31"/>
      <c r="AE302" s="2"/>
      <c r="AF302" s="2"/>
      <c r="AG302" s="35">
        <v>51820.84</v>
      </c>
      <c r="AH302" s="35"/>
      <c r="AI302" s="2"/>
      <c r="AJ302" s="2"/>
      <c r="AK302" s="35"/>
      <c r="AL302" s="215"/>
      <c r="AM302" s="215"/>
      <c r="AN302" s="215"/>
      <c r="AO302" s="215"/>
      <c r="AP302" s="3"/>
      <c r="AQ302" s="2"/>
      <c r="AR302" s="2"/>
      <c r="AS302" s="2"/>
      <c r="AT302" s="2"/>
      <c r="AU302" s="1"/>
      <c r="AV302" s="1"/>
      <c r="AW302" s="1"/>
      <c r="AX302" s="1"/>
      <c r="AY302" s="1"/>
      <c r="AZ302" s="1"/>
      <c r="BA302" s="1"/>
      <c r="BB302" s="239"/>
      <c r="BC302" s="212"/>
      <c r="BD302" s="31"/>
      <c r="BE302" s="31"/>
      <c r="BF302" s="63"/>
      <c r="BG302" s="1"/>
      <c r="BH302" s="1"/>
      <c r="BI302" s="239"/>
      <c r="BJ302" s="239"/>
      <c r="BK302" s="1"/>
      <c r="BL302" s="1"/>
      <c r="BM302" s="1"/>
    </row>
    <row r="303" spans="1:65" ht="38.25" x14ac:dyDescent="0.2">
      <c r="A303" s="236"/>
      <c r="B303" s="224"/>
      <c r="C303" s="212"/>
      <c r="D303" s="214"/>
      <c r="E303" s="212"/>
      <c r="F303" s="213"/>
      <c r="G303" s="212"/>
      <c r="H303" s="211"/>
      <c r="I303" s="211"/>
      <c r="J303" s="211"/>
      <c r="K303" s="221"/>
      <c r="L303" s="219"/>
      <c r="M303" s="212"/>
      <c r="N303" s="268"/>
      <c r="O303" s="215"/>
      <c r="P303" s="217"/>
      <c r="Q303" s="210"/>
      <c r="R303" s="210"/>
      <c r="S303" s="212"/>
      <c r="T303" s="212"/>
      <c r="U303" s="215"/>
      <c r="V303" s="215"/>
      <c r="W303" s="212"/>
      <c r="X303" s="9" t="s">
        <v>624</v>
      </c>
      <c r="Y303" s="2" t="s">
        <v>116</v>
      </c>
      <c r="Z303" s="31">
        <v>43664</v>
      </c>
      <c r="AA303" s="32">
        <v>12603</v>
      </c>
      <c r="AB303" s="9" t="s">
        <v>1524</v>
      </c>
      <c r="AC303" s="31">
        <v>43627</v>
      </c>
      <c r="AD303" s="31">
        <v>43810</v>
      </c>
      <c r="AE303" s="2"/>
      <c r="AF303" s="2"/>
      <c r="AG303" s="35"/>
      <c r="AH303" s="35"/>
      <c r="AI303" s="2"/>
      <c r="AJ303" s="2"/>
      <c r="AK303" s="35"/>
      <c r="AL303" s="215"/>
      <c r="AM303" s="215"/>
      <c r="AN303" s="215"/>
      <c r="AO303" s="215"/>
      <c r="AP303" s="3"/>
      <c r="AQ303" s="2"/>
      <c r="AR303" s="2"/>
      <c r="AS303" s="2"/>
      <c r="AT303" s="2"/>
      <c r="AU303" s="1"/>
      <c r="AV303" s="1"/>
      <c r="AW303" s="1"/>
      <c r="AX303" s="1"/>
      <c r="AY303" s="1"/>
      <c r="AZ303" s="1"/>
      <c r="BA303" s="1"/>
      <c r="BB303" s="239"/>
      <c r="BC303" s="212"/>
      <c r="BD303" s="31">
        <v>43665</v>
      </c>
      <c r="BE303" s="31">
        <v>43787</v>
      </c>
      <c r="BF303" s="63"/>
      <c r="BG303" s="1"/>
      <c r="BH303" s="1"/>
      <c r="BI303" s="1"/>
      <c r="BJ303" s="1"/>
      <c r="BK303" s="1"/>
      <c r="BL303" s="1"/>
      <c r="BM303" s="1"/>
    </row>
    <row r="304" spans="1:65" ht="38.25" x14ac:dyDescent="0.2">
      <c r="A304" s="236"/>
      <c r="B304" s="224"/>
      <c r="C304" s="212"/>
      <c r="D304" s="214"/>
      <c r="E304" s="212"/>
      <c r="F304" s="213"/>
      <c r="G304" s="212"/>
      <c r="H304" s="211"/>
      <c r="I304" s="211"/>
      <c r="J304" s="211"/>
      <c r="K304" s="221"/>
      <c r="L304" s="219"/>
      <c r="M304" s="212"/>
      <c r="N304" s="268"/>
      <c r="O304" s="215"/>
      <c r="P304" s="217"/>
      <c r="Q304" s="210"/>
      <c r="R304" s="210"/>
      <c r="S304" s="212"/>
      <c r="T304" s="212"/>
      <c r="U304" s="215"/>
      <c r="V304" s="215"/>
      <c r="W304" s="212"/>
      <c r="X304" s="9" t="s">
        <v>624</v>
      </c>
      <c r="Y304" s="2" t="s">
        <v>119</v>
      </c>
      <c r="Z304" s="31">
        <v>43787</v>
      </c>
      <c r="AA304" s="32">
        <v>12695</v>
      </c>
      <c r="AB304" s="9" t="s">
        <v>1799</v>
      </c>
      <c r="AC304" s="31">
        <v>43810</v>
      </c>
      <c r="AD304" s="31">
        <v>43900</v>
      </c>
      <c r="AE304" s="2"/>
      <c r="AF304" s="2"/>
      <c r="AG304" s="35"/>
      <c r="AH304" s="35"/>
      <c r="AI304" s="2"/>
      <c r="AJ304" s="2"/>
      <c r="AK304" s="35"/>
      <c r="AL304" s="215"/>
      <c r="AM304" s="215"/>
      <c r="AN304" s="215"/>
      <c r="AO304" s="215"/>
      <c r="AP304" s="3"/>
      <c r="AQ304" s="2"/>
      <c r="AR304" s="2"/>
      <c r="AS304" s="2"/>
      <c r="AT304" s="2"/>
      <c r="AU304" s="1"/>
      <c r="AV304" s="1"/>
      <c r="AW304" s="1"/>
      <c r="AX304" s="1"/>
      <c r="AY304" s="1"/>
      <c r="AZ304" s="1"/>
      <c r="BA304" s="1"/>
      <c r="BB304" s="239"/>
      <c r="BC304" s="212"/>
      <c r="BD304" s="31">
        <v>43787</v>
      </c>
      <c r="BE304" s="31">
        <v>43877</v>
      </c>
      <c r="BF304" s="63"/>
      <c r="BG304" s="1"/>
      <c r="BH304" s="1"/>
      <c r="BI304" s="1"/>
      <c r="BJ304" s="1"/>
      <c r="BK304" s="1"/>
      <c r="BL304" s="1"/>
      <c r="BM304" s="1"/>
    </row>
    <row r="305" spans="1:65" x14ac:dyDescent="0.2">
      <c r="A305" s="236">
        <v>46</v>
      </c>
      <c r="B305" s="224" t="s">
        <v>703</v>
      </c>
      <c r="C305" s="212" t="s">
        <v>537</v>
      </c>
      <c r="D305" s="214" t="s">
        <v>175</v>
      </c>
      <c r="E305" s="212"/>
      <c r="F305" s="213" t="s">
        <v>704</v>
      </c>
      <c r="G305" s="212" t="s">
        <v>706</v>
      </c>
      <c r="H305" s="211"/>
      <c r="I305" s="211"/>
      <c r="J305" s="211"/>
      <c r="K305" s="221" t="s">
        <v>702</v>
      </c>
      <c r="L305" s="219" t="s">
        <v>695</v>
      </c>
      <c r="M305" s="212" t="s">
        <v>696</v>
      </c>
      <c r="N305" s="210">
        <v>43038</v>
      </c>
      <c r="O305" s="215">
        <v>695007.22</v>
      </c>
      <c r="P305" s="217">
        <v>12172</v>
      </c>
      <c r="Q305" s="210">
        <v>43038</v>
      </c>
      <c r="R305" s="210">
        <v>43368</v>
      </c>
      <c r="S305" s="212" t="s">
        <v>705</v>
      </c>
      <c r="T305" s="212"/>
      <c r="U305" s="215"/>
      <c r="V305" s="215"/>
      <c r="W305" s="212" t="s">
        <v>176</v>
      </c>
      <c r="X305" s="9"/>
      <c r="Y305" s="2"/>
      <c r="Z305" s="2"/>
      <c r="AA305" s="2"/>
      <c r="AB305" s="9"/>
      <c r="AC305" s="2"/>
      <c r="AD305" s="2"/>
      <c r="AE305" s="2"/>
      <c r="AF305" s="2"/>
      <c r="AG305" s="35"/>
      <c r="AH305" s="35"/>
      <c r="AI305" s="2"/>
      <c r="AJ305" s="2"/>
      <c r="AK305" s="35"/>
      <c r="AL305" s="215">
        <f>O305-AH305+AG305-AH306+AG306-AH307+AG307-AH308+AG308-AH310+AG310-AH313+AG313</f>
        <v>810372.47</v>
      </c>
      <c r="AM305" s="215">
        <f>39487.93+39702.23+6271+72788.25+54982.55+41603.1+28308.64+124113.25+42017+38246.42</f>
        <v>487520.37</v>
      </c>
      <c r="AN305" s="215">
        <v>332384.64000000001</v>
      </c>
      <c r="AO305" s="215">
        <f>AM305+AN305</f>
        <v>819905.01</v>
      </c>
      <c r="AP305" s="2"/>
      <c r="AQ305" s="2"/>
      <c r="AR305" s="2"/>
      <c r="AS305" s="2"/>
      <c r="AT305" s="2"/>
      <c r="AU305" s="1"/>
      <c r="AV305" s="1"/>
      <c r="AW305" s="1"/>
      <c r="AX305" s="1"/>
      <c r="AY305" s="1"/>
      <c r="AZ305" s="1"/>
      <c r="BA305" s="1"/>
      <c r="BB305" s="212" t="s">
        <v>231</v>
      </c>
      <c r="BC305" s="212" t="s">
        <v>689</v>
      </c>
      <c r="BD305" s="63">
        <v>43060</v>
      </c>
      <c r="BE305" s="31">
        <f>BD305+300</f>
        <v>43360</v>
      </c>
      <c r="BF305" s="63"/>
      <c r="BG305" s="1"/>
      <c r="BH305" s="1"/>
      <c r="BI305" s="239" t="s">
        <v>584</v>
      </c>
      <c r="BJ305" s="239" t="s">
        <v>585</v>
      </c>
      <c r="BK305" s="1"/>
      <c r="BL305" s="1"/>
      <c r="BM305" s="1"/>
    </row>
    <row r="306" spans="1:65" ht="76.5" x14ac:dyDescent="0.2">
      <c r="A306" s="236"/>
      <c r="B306" s="224"/>
      <c r="C306" s="212"/>
      <c r="D306" s="214"/>
      <c r="E306" s="212"/>
      <c r="F306" s="213"/>
      <c r="G306" s="212"/>
      <c r="H306" s="211"/>
      <c r="I306" s="211"/>
      <c r="J306" s="211"/>
      <c r="K306" s="221"/>
      <c r="L306" s="219"/>
      <c r="M306" s="212"/>
      <c r="N306" s="210"/>
      <c r="O306" s="215"/>
      <c r="P306" s="217"/>
      <c r="Q306" s="210"/>
      <c r="R306" s="210"/>
      <c r="S306" s="212"/>
      <c r="T306" s="212"/>
      <c r="U306" s="215"/>
      <c r="V306" s="215"/>
      <c r="W306" s="212"/>
      <c r="X306" s="9" t="s">
        <v>624</v>
      </c>
      <c r="Y306" s="2" t="s">
        <v>130</v>
      </c>
      <c r="Z306" s="31">
        <v>42995</v>
      </c>
      <c r="AA306" s="32">
        <v>12396</v>
      </c>
      <c r="AB306" s="9" t="s">
        <v>960</v>
      </c>
      <c r="AC306" s="31">
        <v>43368</v>
      </c>
      <c r="AD306" s="31">
        <v>43518</v>
      </c>
      <c r="AE306" s="2"/>
      <c r="AF306" s="2"/>
      <c r="AG306" s="35"/>
      <c r="AH306" s="35"/>
      <c r="AI306" s="2"/>
      <c r="AJ306" s="2"/>
      <c r="AK306" s="35"/>
      <c r="AL306" s="215"/>
      <c r="AM306" s="215"/>
      <c r="AN306" s="215"/>
      <c r="AO306" s="215"/>
      <c r="AP306" s="2"/>
      <c r="AQ306" s="2"/>
      <c r="AR306" s="2"/>
      <c r="AS306" s="2"/>
      <c r="AT306" s="2"/>
      <c r="AU306" s="1"/>
      <c r="AV306" s="1"/>
      <c r="AW306" s="1"/>
      <c r="AX306" s="1"/>
      <c r="AY306" s="1"/>
      <c r="AZ306" s="1"/>
      <c r="BA306" s="1"/>
      <c r="BB306" s="212"/>
      <c r="BC306" s="212"/>
      <c r="BD306" s="63">
        <v>43360</v>
      </c>
      <c r="BE306" s="31">
        <v>43510</v>
      </c>
      <c r="BF306" s="63"/>
      <c r="BG306" s="1"/>
      <c r="BH306" s="1"/>
      <c r="BI306" s="239"/>
      <c r="BJ306" s="239"/>
      <c r="BK306" s="1"/>
      <c r="BL306" s="1"/>
      <c r="BM306" s="1"/>
    </row>
    <row r="307" spans="1:65" ht="127.5" x14ac:dyDescent="0.2">
      <c r="A307" s="236"/>
      <c r="B307" s="224"/>
      <c r="C307" s="212"/>
      <c r="D307" s="214"/>
      <c r="E307" s="212"/>
      <c r="F307" s="213"/>
      <c r="G307" s="212"/>
      <c r="H307" s="211"/>
      <c r="I307" s="211"/>
      <c r="J307" s="211"/>
      <c r="K307" s="221"/>
      <c r="L307" s="219"/>
      <c r="M307" s="212"/>
      <c r="N307" s="210"/>
      <c r="O307" s="215"/>
      <c r="P307" s="217"/>
      <c r="Q307" s="210"/>
      <c r="R307" s="210"/>
      <c r="S307" s="212"/>
      <c r="T307" s="212"/>
      <c r="U307" s="215"/>
      <c r="V307" s="215"/>
      <c r="W307" s="212"/>
      <c r="X307" s="9" t="s">
        <v>285</v>
      </c>
      <c r="Y307" s="2" t="s">
        <v>132</v>
      </c>
      <c r="Z307" s="31">
        <v>43368</v>
      </c>
      <c r="AA307" s="32">
        <v>12396</v>
      </c>
      <c r="AB307" s="9" t="s">
        <v>961</v>
      </c>
      <c r="AC307" s="2"/>
      <c r="AD307" s="2"/>
      <c r="AE307" s="2"/>
      <c r="AF307" s="2"/>
      <c r="AG307" s="35">
        <v>51581.58</v>
      </c>
      <c r="AH307" s="35"/>
      <c r="AI307" s="2"/>
      <c r="AJ307" s="2"/>
      <c r="AK307" s="35"/>
      <c r="AL307" s="215"/>
      <c r="AM307" s="215"/>
      <c r="AN307" s="215"/>
      <c r="AO307" s="215"/>
      <c r="AP307" s="3"/>
      <c r="AQ307" s="2"/>
      <c r="AR307" s="2"/>
      <c r="AS307" s="2"/>
      <c r="AT307" s="2"/>
      <c r="AU307" s="1"/>
      <c r="AV307" s="1"/>
      <c r="AW307" s="1"/>
      <c r="AX307" s="1"/>
      <c r="AY307" s="1"/>
      <c r="AZ307" s="1"/>
      <c r="BA307" s="1"/>
      <c r="BB307" s="212"/>
      <c r="BC307" s="212"/>
      <c r="BD307" s="63"/>
      <c r="BE307" s="31"/>
      <c r="BF307" s="63"/>
      <c r="BG307" s="1"/>
      <c r="BH307" s="1"/>
      <c r="BI307" s="239"/>
      <c r="BJ307" s="239"/>
      <c r="BK307" s="1"/>
      <c r="BL307" s="1"/>
      <c r="BM307" s="1"/>
    </row>
    <row r="308" spans="1:65" ht="89.25" x14ac:dyDescent="0.2">
      <c r="A308" s="236"/>
      <c r="B308" s="224"/>
      <c r="C308" s="212"/>
      <c r="D308" s="214"/>
      <c r="E308" s="212"/>
      <c r="F308" s="213"/>
      <c r="G308" s="212"/>
      <c r="H308" s="211"/>
      <c r="I308" s="211"/>
      <c r="J308" s="211"/>
      <c r="K308" s="221"/>
      <c r="L308" s="219"/>
      <c r="M308" s="212"/>
      <c r="N308" s="210"/>
      <c r="O308" s="215"/>
      <c r="P308" s="217"/>
      <c r="Q308" s="210"/>
      <c r="R308" s="210"/>
      <c r="S308" s="212"/>
      <c r="T308" s="212"/>
      <c r="U308" s="215"/>
      <c r="V308" s="215"/>
      <c r="W308" s="212"/>
      <c r="X308" s="9" t="s">
        <v>285</v>
      </c>
      <c r="Y308" s="2" t="s">
        <v>142</v>
      </c>
      <c r="Z308" s="31">
        <v>43410</v>
      </c>
      <c r="AA308" s="32">
        <v>12429</v>
      </c>
      <c r="AB308" s="9" t="s">
        <v>976</v>
      </c>
      <c r="AC308" s="2"/>
      <c r="AD308" s="2"/>
      <c r="AE308" s="2"/>
      <c r="AF308" s="2"/>
      <c r="AG308" s="35">
        <v>22169.41</v>
      </c>
      <c r="AH308" s="35"/>
      <c r="AI308" s="2"/>
      <c r="AJ308" s="2"/>
      <c r="AK308" s="35"/>
      <c r="AL308" s="215"/>
      <c r="AM308" s="215"/>
      <c r="AN308" s="215"/>
      <c r="AO308" s="215"/>
      <c r="AP308" s="3"/>
      <c r="AQ308" s="2"/>
      <c r="AR308" s="2"/>
      <c r="AS308" s="2"/>
      <c r="AT308" s="2"/>
      <c r="AU308" s="1"/>
      <c r="AV308" s="1"/>
      <c r="AW308" s="1"/>
      <c r="AX308" s="1"/>
      <c r="AY308" s="1"/>
      <c r="AZ308" s="1"/>
      <c r="BA308" s="1"/>
      <c r="BB308" s="212"/>
      <c r="BC308" s="212"/>
      <c r="BD308" s="63"/>
      <c r="BE308" s="31"/>
      <c r="BF308" s="63"/>
      <c r="BG308" s="1"/>
      <c r="BH308" s="1"/>
      <c r="BI308" s="239"/>
      <c r="BJ308" s="239"/>
      <c r="BK308" s="1"/>
      <c r="BL308" s="1"/>
      <c r="BM308" s="1"/>
    </row>
    <row r="309" spans="1:65" ht="76.5" x14ac:dyDescent="0.2">
      <c r="A309" s="236"/>
      <c r="B309" s="224"/>
      <c r="C309" s="212"/>
      <c r="D309" s="214"/>
      <c r="E309" s="212"/>
      <c r="F309" s="213"/>
      <c r="G309" s="212"/>
      <c r="H309" s="211"/>
      <c r="I309" s="211"/>
      <c r="J309" s="211"/>
      <c r="K309" s="221"/>
      <c r="L309" s="219"/>
      <c r="M309" s="212"/>
      <c r="N309" s="210"/>
      <c r="O309" s="215"/>
      <c r="P309" s="217"/>
      <c r="Q309" s="210"/>
      <c r="R309" s="210"/>
      <c r="S309" s="212"/>
      <c r="T309" s="212"/>
      <c r="U309" s="215"/>
      <c r="V309" s="215"/>
      <c r="W309" s="212"/>
      <c r="X309" s="9" t="s">
        <v>624</v>
      </c>
      <c r="Y309" s="2" t="s">
        <v>143</v>
      </c>
      <c r="Z309" s="31">
        <v>43584</v>
      </c>
      <c r="AA309" s="32">
        <v>12540</v>
      </c>
      <c r="AB309" s="9" t="s">
        <v>1317</v>
      </c>
      <c r="AC309" s="31">
        <v>43518</v>
      </c>
      <c r="AD309" s="31">
        <v>43638</v>
      </c>
      <c r="AE309" s="2"/>
      <c r="AF309" s="2"/>
      <c r="AG309" s="35"/>
      <c r="AH309" s="35"/>
      <c r="AI309" s="2"/>
      <c r="AJ309" s="2"/>
      <c r="AK309" s="35"/>
      <c r="AL309" s="215"/>
      <c r="AM309" s="215"/>
      <c r="AN309" s="215"/>
      <c r="AO309" s="215"/>
      <c r="AP309" s="3"/>
      <c r="AQ309" s="2"/>
      <c r="AR309" s="2"/>
      <c r="AS309" s="2"/>
      <c r="AT309" s="2"/>
      <c r="AU309" s="1"/>
      <c r="AV309" s="1"/>
      <c r="AW309" s="1"/>
      <c r="AX309" s="1"/>
      <c r="AY309" s="1"/>
      <c r="AZ309" s="1"/>
      <c r="BA309" s="1"/>
      <c r="BB309" s="212"/>
      <c r="BC309" s="212"/>
      <c r="BD309" s="63">
        <v>43510</v>
      </c>
      <c r="BE309" s="31">
        <v>43630</v>
      </c>
      <c r="BF309" s="63"/>
      <c r="BG309" s="1"/>
      <c r="BH309" s="1"/>
      <c r="BI309" s="1"/>
      <c r="BJ309" s="1"/>
      <c r="BK309" s="1"/>
      <c r="BL309" s="1"/>
      <c r="BM309" s="1"/>
    </row>
    <row r="310" spans="1:65" ht="76.5" x14ac:dyDescent="0.2">
      <c r="A310" s="236"/>
      <c r="B310" s="224"/>
      <c r="C310" s="212"/>
      <c r="D310" s="214"/>
      <c r="E310" s="212"/>
      <c r="F310" s="213"/>
      <c r="G310" s="212"/>
      <c r="H310" s="211"/>
      <c r="I310" s="211"/>
      <c r="J310" s="211"/>
      <c r="K310" s="221"/>
      <c r="L310" s="219"/>
      <c r="M310" s="212"/>
      <c r="N310" s="210"/>
      <c r="O310" s="215"/>
      <c r="P310" s="217"/>
      <c r="Q310" s="210"/>
      <c r="R310" s="210"/>
      <c r="S310" s="212"/>
      <c r="T310" s="212"/>
      <c r="U310" s="215"/>
      <c r="V310" s="215"/>
      <c r="W310" s="212"/>
      <c r="X310" s="9" t="s">
        <v>285</v>
      </c>
      <c r="Y310" s="2" t="s">
        <v>144</v>
      </c>
      <c r="Z310" s="31">
        <v>43593</v>
      </c>
      <c r="AA310" s="32">
        <v>12546</v>
      </c>
      <c r="AB310" s="9" t="s">
        <v>1318</v>
      </c>
      <c r="AC310" s="2"/>
      <c r="AD310" s="2"/>
      <c r="AE310" s="2"/>
      <c r="AF310" s="2"/>
      <c r="AG310" s="35">
        <v>45708.4</v>
      </c>
      <c r="AH310" s="35"/>
      <c r="AI310" s="2"/>
      <c r="AJ310" s="2"/>
      <c r="AK310" s="35"/>
      <c r="AL310" s="215"/>
      <c r="AM310" s="215"/>
      <c r="AN310" s="215"/>
      <c r="AO310" s="215"/>
      <c r="AP310" s="3"/>
      <c r="AQ310" s="2"/>
      <c r="AR310" s="2"/>
      <c r="AS310" s="2"/>
      <c r="AT310" s="2"/>
      <c r="AU310" s="1"/>
      <c r="AV310" s="1"/>
      <c r="AW310" s="1"/>
      <c r="AX310" s="1"/>
      <c r="AY310" s="1"/>
      <c r="AZ310" s="1"/>
      <c r="BA310" s="1"/>
      <c r="BB310" s="212"/>
      <c r="BC310" s="212"/>
      <c r="BD310" s="63"/>
      <c r="BE310" s="31"/>
      <c r="BF310" s="63"/>
      <c r="BG310" s="1"/>
      <c r="BH310" s="1"/>
      <c r="BI310" s="1"/>
      <c r="BJ310" s="1"/>
      <c r="BK310" s="1"/>
      <c r="BL310" s="1"/>
      <c r="BM310" s="1"/>
    </row>
    <row r="311" spans="1:65" ht="76.5" x14ac:dyDescent="0.2">
      <c r="A311" s="236"/>
      <c r="B311" s="224"/>
      <c r="C311" s="212"/>
      <c r="D311" s="214"/>
      <c r="E311" s="212"/>
      <c r="F311" s="213"/>
      <c r="G311" s="212"/>
      <c r="H311" s="211"/>
      <c r="I311" s="211"/>
      <c r="J311" s="211"/>
      <c r="K311" s="221"/>
      <c r="L311" s="219"/>
      <c r="M311" s="212"/>
      <c r="N311" s="210"/>
      <c r="O311" s="215"/>
      <c r="P311" s="217"/>
      <c r="Q311" s="210"/>
      <c r="R311" s="210"/>
      <c r="S311" s="212"/>
      <c r="T311" s="212"/>
      <c r="U311" s="215"/>
      <c r="V311" s="215"/>
      <c r="W311" s="212"/>
      <c r="X311" s="9" t="s">
        <v>624</v>
      </c>
      <c r="Y311" s="2" t="s">
        <v>116</v>
      </c>
      <c r="Z311" s="31">
        <v>43584</v>
      </c>
      <c r="AA311" s="32">
        <v>12571</v>
      </c>
      <c r="AB311" s="9" t="s">
        <v>1428</v>
      </c>
      <c r="AC311" s="31">
        <v>43638</v>
      </c>
      <c r="AD311" s="31">
        <v>43698</v>
      </c>
      <c r="AE311" s="2"/>
      <c r="AF311" s="2"/>
      <c r="AG311" s="35"/>
      <c r="AH311" s="35"/>
      <c r="AI311" s="2"/>
      <c r="AJ311" s="2"/>
      <c r="AK311" s="35"/>
      <c r="AL311" s="215"/>
      <c r="AM311" s="215"/>
      <c r="AN311" s="215"/>
      <c r="AO311" s="215"/>
      <c r="AP311" s="3"/>
      <c r="AQ311" s="2"/>
      <c r="AR311" s="2"/>
      <c r="AS311" s="2"/>
      <c r="AT311" s="2"/>
      <c r="AU311" s="1"/>
      <c r="AV311" s="1"/>
      <c r="AW311" s="1"/>
      <c r="AX311" s="1"/>
      <c r="AY311" s="1"/>
      <c r="AZ311" s="1"/>
      <c r="BA311" s="1"/>
      <c r="BB311" s="2"/>
      <c r="BC311" s="2"/>
      <c r="BD311" s="63">
        <v>43630</v>
      </c>
      <c r="BE311" s="31">
        <v>43690</v>
      </c>
      <c r="BF311" s="63"/>
      <c r="BG311" s="1"/>
      <c r="BH311" s="1"/>
      <c r="BI311" s="1"/>
      <c r="BJ311" s="1"/>
      <c r="BK311" s="1"/>
      <c r="BL311" s="1"/>
      <c r="BM311" s="1"/>
    </row>
    <row r="312" spans="1:65" ht="76.5" x14ac:dyDescent="0.2">
      <c r="A312" s="236"/>
      <c r="B312" s="224"/>
      <c r="C312" s="212"/>
      <c r="D312" s="214"/>
      <c r="E312" s="212"/>
      <c r="F312" s="213"/>
      <c r="G312" s="212"/>
      <c r="H312" s="211"/>
      <c r="I312" s="211"/>
      <c r="J312" s="211"/>
      <c r="K312" s="221"/>
      <c r="L312" s="219"/>
      <c r="M312" s="212"/>
      <c r="N312" s="210"/>
      <c r="O312" s="215"/>
      <c r="P312" s="217"/>
      <c r="Q312" s="210"/>
      <c r="R312" s="210"/>
      <c r="S312" s="212"/>
      <c r="T312" s="212"/>
      <c r="U312" s="215"/>
      <c r="V312" s="215"/>
      <c r="W312" s="212"/>
      <c r="X312" s="9" t="s">
        <v>624</v>
      </c>
      <c r="Y312" s="2" t="s">
        <v>119</v>
      </c>
      <c r="Z312" s="31">
        <v>43690</v>
      </c>
      <c r="AA312" s="32">
        <v>12623</v>
      </c>
      <c r="AB312" s="9" t="s">
        <v>1622</v>
      </c>
      <c r="AC312" s="31">
        <v>43698</v>
      </c>
      <c r="AD312" s="31">
        <v>43728</v>
      </c>
      <c r="AE312" s="2"/>
      <c r="AF312" s="2"/>
      <c r="AG312" s="35"/>
      <c r="AH312" s="35"/>
      <c r="AI312" s="2"/>
      <c r="AJ312" s="2"/>
      <c r="AK312" s="35"/>
      <c r="AL312" s="215"/>
      <c r="AM312" s="215"/>
      <c r="AN312" s="215"/>
      <c r="AO312" s="215"/>
      <c r="AP312" s="3"/>
      <c r="AQ312" s="2"/>
      <c r="AR312" s="2"/>
      <c r="AS312" s="2"/>
      <c r="AT312" s="2"/>
      <c r="AU312" s="1"/>
      <c r="AV312" s="1"/>
      <c r="AW312" s="1"/>
      <c r="AX312" s="1"/>
      <c r="AY312" s="1"/>
      <c r="AZ312" s="1"/>
      <c r="BA312" s="1"/>
      <c r="BB312" s="2"/>
      <c r="BC312" s="2"/>
      <c r="BD312" s="63">
        <v>43690</v>
      </c>
      <c r="BE312" s="31">
        <v>43720</v>
      </c>
      <c r="BF312" s="63"/>
      <c r="BG312" s="1"/>
      <c r="BH312" s="1"/>
      <c r="BI312" s="1"/>
      <c r="BJ312" s="1"/>
      <c r="BK312" s="1"/>
      <c r="BL312" s="1"/>
      <c r="BM312" s="1"/>
    </row>
    <row r="313" spans="1:65" ht="114.75" x14ac:dyDescent="0.2">
      <c r="A313" s="236"/>
      <c r="B313" s="224"/>
      <c r="C313" s="212"/>
      <c r="D313" s="214"/>
      <c r="E313" s="212"/>
      <c r="F313" s="213"/>
      <c r="G313" s="212"/>
      <c r="H313" s="211"/>
      <c r="I313" s="211"/>
      <c r="J313" s="211"/>
      <c r="K313" s="221"/>
      <c r="L313" s="219"/>
      <c r="M313" s="212"/>
      <c r="N313" s="210"/>
      <c r="O313" s="215"/>
      <c r="P313" s="217"/>
      <c r="Q313" s="210"/>
      <c r="R313" s="210"/>
      <c r="S313" s="212"/>
      <c r="T313" s="212"/>
      <c r="U313" s="215"/>
      <c r="V313" s="215"/>
      <c r="W313" s="212"/>
      <c r="X313" s="9" t="s">
        <v>285</v>
      </c>
      <c r="Y313" s="2" t="s">
        <v>117</v>
      </c>
      <c r="Z313" s="31">
        <v>43713</v>
      </c>
      <c r="AA313" s="32">
        <v>12632</v>
      </c>
      <c r="AB313" s="9" t="s">
        <v>1623</v>
      </c>
      <c r="AC313" s="31"/>
      <c r="AD313" s="31"/>
      <c r="AE313" s="2"/>
      <c r="AF313" s="2"/>
      <c r="AG313" s="35">
        <v>9247.4</v>
      </c>
      <c r="AH313" s="35">
        <v>13341.54</v>
      </c>
      <c r="AI313" s="2"/>
      <c r="AJ313" s="2"/>
      <c r="AK313" s="35"/>
      <c r="AL313" s="215"/>
      <c r="AM313" s="215"/>
      <c r="AN313" s="215"/>
      <c r="AO313" s="215"/>
      <c r="AP313" s="3"/>
      <c r="AQ313" s="2"/>
      <c r="AR313" s="2"/>
      <c r="AS313" s="2"/>
      <c r="AT313" s="2"/>
      <c r="AU313" s="1"/>
      <c r="AV313" s="1"/>
      <c r="AW313" s="1"/>
      <c r="AX313" s="1"/>
      <c r="AY313" s="1"/>
      <c r="AZ313" s="1"/>
      <c r="BA313" s="1"/>
      <c r="BB313" s="2"/>
      <c r="BC313" s="2"/>
      <c r="BD313" s="63"/>
      <c r="BE313" s="31"/>
      <c r="BF313" s="63"/>
      <c r="BG313" s="1"/>
      <c r="BH313" s="1"/>
      <c r="BI313" s="1"/>
      <c r="BJ313" s="1"/>
      <c r="BK313" s="1"/>
      <c r="BL313" s="1"/>
      <c r="BM313" s="1"/>
    </row>
    <row r="314" spans="1:65" ht="63.75" x14ac:dyDescent="0.2">
      <c r="A314" s="236"/>
      <c r="B314" s="224"/>
      <c r="C314" s="212"/>
      <c r="D314" s="214"/>
      <c r="E314" s="212"/>
      <c r="F314" s="213"/>
      <c r="G314" s="212"/>
      <c r="H314" s="211"/>
      <c r="I314" s="211"/>
      <c r="J314" s="211"/>
      <c r="K314" s="221"/>
      <c r="L314" s="219"/>
      <c r="M314" s="212"/>
      <c r="N314" s="210"/>
      <c r="O314" s="215"/>
      <c r="P314" s="217"/>
      <c r="Q314" s="210"/>
      <c r="R314" s="210"/>
      <c r="S314" s="212"/>
      <c r="T314" s="212"/>
      <c r="U314" s="215"/>
      <c r="V314" s="215"/>
      <c r="W314" s="212"/>
      <c r="X314" s="9" t="s">
        <v>624</v>
      </c>
      <c r="Y314" s="2" t="s">
        <v>217</v>
      </c>
      <c r="Z314" s="31">
        <v>43728</v>
      </c>
      <c r="AA314" s="32">
        <v>12649</v>
      </c>
      <c r="AB314" s="9" t="s">
        <v>1715</v>
      </c>
      <c r="AC314" s="31">
        <v>43728</v>
      </c>
      <c r="AD314" s="31">
        <v>43788</v>
      </c>
      <c r="AE314" s="2"/>
      <c r="AF314" s="2"/>
      <c r="AG314" s="35"/>
      <c r="AH314" s="35"/>
      <c r="AI314" s="2"/>
      <c r="AJ314" s="2"/>
      <c r="AK314" s="35"/>
      <c r="AL314" s="215"/>
      <c r="AM314" s="215"/>
      <c r="AN314" s="215"/>
      <c r="AO314" s="215"/>
      <c r="AP314" s="3"/>
      <c r="AQ314" s="2"/>
      <c r="AR314" s="2"/>
      <c r="AS314" s="2"/>
      <c r="AT314" s="2"/>
      <c r="AU314" s="1"/>
      <c r="AV314" s="1"/>
      <c r="AW314" s="1"/>
      <c r="AX314" s="1"/>
      <c r="AY314" s="1"/>
      <c r="AZ314" s="1"/>
      <c r="BA314" s="1"/>
      <c r="BB314" s="2"/>
      <c r="BC314" s="2"/>
      <c r="BD314" s="63"/>
      <c r="BE314" s="31"/>
      <c r="BF314" s="63"/>
      <c r="BG314" s="1"/>
      <c r="BH314" s="1"/>
      <c r="BI314" s="1"/>
      <c r="BJ314" s="1"/>
      <c r="BK314" s="1"/>
      <c r="BL314" s="1"/>
      <c r="BM314" s="1"/>
    </row>
    <row r="315" spans="1:65" ht="38.25" x14ac:dyDescent="0.2">
      <c r="A315" s="236">
        <v>48</v>
      </c>
      <c r="B315" s="224" t="s">
        <v>739</v>
      </c>
      <c r="C315" s="212" t="s">
        <v>597</v>
      </c>
      <c r="D315" s="214" t="s">
        <v>124</v>
      </c>
      <c r="E315" s="212" t="s">
        <v>123</v>
      </c>
      <c r="F315" s="213" t="s">
        <v>740</v>
      </c>
      <c r="G315" s="212" t="s">
        <v>755</v>
      </c>
      <c r="H315" s="211" t="s">
        <v>594</v>
      </c>
      <c r="I315" s="210">
        <v>43082</v>
      </c>
      <c r="J315" s="210">
        <v>43447</v>
      </c>
      <c r="K315" s="221" t="s">
        <v>723</v>
      </c>
      <c r="L315" s="219" t="s">
        <v>741</v>
      </c>
      <c r="M315" s="212" t="s">
        <v>213</v>
      </c>
      <c r="N315" s="210">
        <v>43102</v>
      </c>
      <c r="O315" s="215">
        <v>87168.3</v>
      </c>
      <c r="P315" s="217">
        <v>12228</v>
      </c>
      <c r="Q315" s="210">
        <v>43102</v>
      </c>
      <c r="R315" s="210">
        <v>43283</v>
      </c>
      <c r="S315" s="212" t="s">
        <v>743</v>
      </c>
      <c r="T315" s="212"/>
      <c r="U315" s="215"/>
      <c r="V315" s="215"/>
      <c r="W315" s="212" t="s">
        <v>742</v>
      </c>
      <c r="X315" s="6" t="s">
        <v>776</v>
      </c>
      <c r="Y315" s="2" t="s">
        <v>130</v>
      </c>
      <c r="Z315" s="31">
        <v>43272</v>
      </c>
      <c r="AA315" s="32">
        <v>12336</v>
      </c>
      <c r="AB315" s="9" t="s">
        <v>777</v>
      </c>
      <c r="AC315" s="31">
        <v>43283</v>
      </c>
      <c r="AD315" s="31">
        <v>43465</v>
      </c>
      <c r="AE315" s="2"/>
      <c r="AF315" s="2"/>
      <c r="AG315" s="35">
        <v>87168.3</v>
      </c>
      <c r="AH315" s="35"/>
      <c r="AI315" s="2"/>
      <c r="AJ315" s="2"/>
      <c r="AK315" s="35"/>
      <c r="AL315" s="215">
        <f>O315-AH315+AG315-AH316+AG316-AH317+AG317-AH318+AG318</f>
        <v>435841.5</v>
      </c>
      <c r="AM315" s="215">
        <f>14528.05+14528.05+14528.05+14528.05+14528.05+14528.05+14528.05+14528.05+14528.05+14528.05+29056.1</f>
        <v>174336.6</v>
      </c>
      <c r="AN315" s="215">
        <v>174336.6</v>
      </c>
      <c r="AO315" s="215">
        <f>AM315+AN315</f>
        <v>348673.2</v>
      </c>
      <c r="AP315" s="3"/>
      <c r="AQ315" s="2"/>
      <c r="AR315" s="2"/>
      <c r="AS315" s="2"/>
      <c r="AT315" s="2"/>
      <c r="AU315" s="1"/>
      <c r="AV315" s="1"/>
      <c r="AW315" s="1"/>
      <c r="AX315" s="1"/>
      <c r="AY315" s="1"/>
      <c r="AZ315" s="1"/>
      <c r="BA315" s="1"/>
      <c r="BB315" s="1"/>
      <c r="BC315" s="1"/>
      <c r="BD315" s="1"/>
      <c r="BE315" s="1"/>
      <c r="BF315" s="1"/>
      <c r="BG315" s="1"/>
      <c r="BH315" s="1"/>
      <c r="BI315" s="1"/>
      <c r="BJ315" s="1"/>
      <c r="BK315" s="1"/>
      <c r="BL315" s="1"/>
      <c r="BM315" s="1"/>
    </row>
    <row r="316" spans="1:65" ht="38.25" x14ac:dyDescent="0.2">
      <c r="A316" s="236"/>
      <c r="B316" s="224"/>
      <c r="C316" s="212"/>
      <c r="D316" s="214"/>
      <c r="E316" s="212"/>
      <c r="F316" s="213"/>
      <c r="G316" s="212"/>
      <c r="H316" s="211"/>
      <c r="I316" s="210"/>
      <c r="J316" s="210"/>
      <c r="K316" s="221"/>
      <c r="L316" s="219"/>
      <c r="M316" s="212"/>
      <c r="N316" s="210"/>
      <c r="O316" s="215"/>
      <c r="P316" s="217"/>
      <c r="Q316" s="210"/>
      <c r="R316" s="210"/>
      <c r="S316" s="212"/>
      <c r="T316" s="212"/>
      <c r="U316" s="215"/>
      <c r="V316" s="215"/>
      <c r="W316" s="212"/>
      <c r="X316" s="6" t="s">
        <v>776</v>
      </c>
      <c r="Y316" s="2" t="s">
        <v>132</v>
      </c>
      <c r="Z316" s="31">
        <v>43440</v>
      </c>
      <c r="AA316" s="32">
        <v>12456</v>
      </c>
      <c r="AB316" s="9" t="s">
        <v>982</v>
      </c>
      <c r="AC316" s="31">
        <v>43465</v>
      </c>
      <c r="AD316" s="31">
        <v>43646</v>
      </c>
      <c r="AE316" s="2"/>
      <c r="AF316" s="2"/>
      <c r="AG316" s="35">
        <v>87168.3</v>
      </c>
      <c r="AH316" s="35"/>
      <c r="AI316" s="2"/>
      <c r="AJ316" s="2"/>
      <c r="AK316" s="35"/>
      <c r="AL316" s="215"/>
      <c r="AM316" s="215"/>
      <c r="AN316" s="215"/>
      <c r="AO316" s="215"/>
      <c r="AP316" s="3"/>
      <c r="AQ316" s="2"/>
      <c r="AR316" s="2"/>
      <c r="AS316" s="2"/>
      <c r="AT316" s="2"/>
      <c r="AU316" s="1"/>
      <c r="AV316" s="1"/>
      <c r="AW316" s="1"/>
      <c r="AX316" s="1"/>
      <c r="AY316" s="1"/>
      <c r="AZ316" s="1"/>
      <c r="BA316" s="1"/>
      <c r="BB316" s="1"/>
      <c r="BC316" s="1"/>
      <c r="BD316" s="1"/>
      <c r="BE316" s="1"/>
      <c r="BF316" s="1"/>
      <c r="BG316" s="1"/>
      <c r="BH316" s="1"/>
      <c r="BI316" s="1"/>
      <c r="BJ316" s="1"/>
      <c r="BK316" s="1"/>
      <c r="BL316" s="1"/>
      <c r="BM316" s="1"/>
    </row>
    <row r="317" spans="1:65" ht="38.25" x14ac:dyDescent="0.2">
      <c r="A317" s="236"/>
      <c r="B317" s="224"/>
      <c r="C317" s="212"/>
      <c r="D317" s="214"/>
      <c r="E317" s="212"/>
      <c r="F317" s="213"/>
      <c r="G317" s="212"/>
      <c r="H317" s="211"/>
      <c r="I317" s="210"/>
      <c r="J317" s="210"/>
      <c r="K317" s="221"/>
      <c r="L317" s="219"/>
      <c r="M317" s="212"/>
      <c r="N317" s="210"/>
      <c r="O317" s="215"/>
      <c r="P317" s="217"/>
      <c r="Q317" s="210"/>
      <c r="R317" s="210"/>
      <c r="S317" s="212"/>
      <c r="T317" s="212"/>
      <c r="U317" s="215"/>
      <c r="V317" s="215"/>
      <c r="W317" s="212"/>
      <c r="X317" s="6" t="s">
        <v>776</v>
      </c>
      <c r="Y317" s="2" t="s">
        <v>142</v>
      </c>
      <c r="Z317" s="31">
        <v>43630</v>
      </c>
      <c r="AA317" s="32">
        <v>12579</v>
      </c>
      <c r="AB317" s="9" t="s">
        <v>982</v>
      </c>
      <c r="AC317" s="31">
        <v>43646</v>
      </c>
      <c r="AD317" s="31">
        <v>43830</v>
      </c>
      <c r="AE317" s="2"/>
      <c r="AF317" s="2"/>
      <c r="AG317" s="35">
        <v>87168.3</v>
      </c>
      <c r="AH317" s="35"/>
      <c r="AI317" s="2"/>
      <c r="AJ317" s="2"/>
      <c r="AK317" s="35"/>
      <c r="AL317" s="215"/>
      <c r="AM317" s="215"/>
      <c r="AN317" s="215"/>
      <c r="AO317" s="215"/>
      <c r="AP317" s="3"/>
      <c r="AQ317" s="2"/>
      <c r="AR317" s="2"/>
      <c r="AS317" s="2"/>
      <c r="AT317" s="2"/>
      <c r="AU317" s="1"/>
      <c r="AV317" s="1"/>
      <c r="AW317" s="1"/>
      <c r="AX317" s="1"/>
      <c r="AY317" s="1"/>
      <c r="AZ317" s="1"/>
      <c r="BA317" s="1"/>
      <c r="BB317" s="1"/>
      <c r="BC317" s="1"/>
      <c r="BD317" s="1"/>
      <c r="BE317" s="1"/>
      <c r="BF317" s="1"/>
      <c r="BG317" s="1"/>
      <c r="BH317" s="1"/>
      <c r="BI317" s="1"/>
      <c r="BJ317" s="1"/>
      <c r="BK317" s="1"/>
      <c r="BL317" s="1"/>
      <c r="BM317" s="1"/>
    </row>
    <row r="318" spans="1:65" ht="38.25" x14ac:dyDescent="0.2">
      <c r="A318" s="236"/>
      <c r="B318" s="224"/>
      <c r="C318" s="212"/>
      <c r="D318" s="214"/>
      <c r="E318" s="212"/>
      <c r="F318" s="213"/>
      <c r="G318" s="212"/>
      <c r="H318" s="211"/>
      <c r="I318" s="210"/>
      <c r="J318" s="210"/>
      <c r="K318" s="221"/>
      <c r="L318" s="219"/>
      <c r="M318" s="212"/>
      <c r="N318" s="210"/>
      <c r="O318" s="215"/>
      <c r="P318" s="217"/>
      <c r="Q318" s="210"/>
      <c r="R318" s="210"/>
      <c r="S318" s="212"/>
      <c r="T318" s="212"/>
      <c r="U318" s="215"/>
      <c r="V318" s="215"/>
      <c r="W318" s="212"/>
      <c r="X318" s="6" t="s">
        <v>776</v>
      </c>
      <c r="Y318" s="2" t="s">
        <v>143</v>
      </c>
      <c r="Z318" s="31">
        <v>43802</v>
      </c>
      <c r="AA318" s="32">
        <v>12729</v>
      </c>
      <c r="AB318" s="9" t="s">
        <v>982</v>
      </c>
      <c r="AC318" s="31">
        <v>43830</v>
      </c>
      <c r="AD318" s="31">
        <v>44012</v>
      </c>
      <c r="AE318" s="2"/>
      <c r="AF318" s="2"/>
      <c r="AG318" s="35">
        <v>87168.3</v>
      </c>
      <c r="AH318" s="35"/>
      <c r="AI318" s="2"/>
      <c r="AJ318" s="2"/>
      <c r="AK318" s="35"/>
      <c r="AL318" s="215"/>
      <c r="AM318" s="215"/>
      <c r="AN318" s="215"/>
      <c r="AO318" s="215"/>
      <c r="AP318" s="3"/>
      <c r="AQ318" s="2"/>
      <c r="AR318" s="2"/>
      <c r="AS318" s="2"/>
      <c r="AT318" s="2"/>
      <c r="AU318" s="1"/>
      <c r="AV318" s="1"/>
      <c r="AW318" s="1"/>
      <c r="AX318" s="1"/>
      <c r="AY318" s="1"/>
      <c r="AZ318" s="1"/>
      <c r="BA318" s="1"/>
      <c r="BB318" s="1"/>
      <c r="BC318" s="1"/>
      <c r="BD318" s="1"/>
      <c r="BE318" s="1"/>
      <c r="BF318" s="1"/>
      <c r="BG318" s="1"/>
      <c r="BH318" s="1"/>
      <c r="BI318" s="1"/>
      <c r="BJ318" s="1"/>
      <c r="BK318" s="1"/>
      <c r="BL318" s="1"/>
      <c r="BM318" s="1"/>
    </row>
    <row r="319" spans="1:65" ht="38.25" x14ac:dyDescent="0.2">
      <c r="A319" s="236">
        <v>49</v>
      </c>
      <c r="B319" s="247" t="s">
        <v>771</v>
      </c>
      <c r="C319" s="212" t="s">
        <v>596</v>
      </c>
      <c r="D319" s="214" t="s">
        <v>124</v>
      </c>
      <c r="E319" s="212" t="s">
        <v>123</v>
      </c>
      <c r="F319" s="213" t="s">
        <v>772</v>
      </c>
      <c r="G319" s="212" t="s">
        <v>773</v>
      </c>
      <c r="H319" s="211" t="s">
        <v>590</v>
      </c>
      <c r="I319" s="210">
        <v>43031</v>
      </c>
      <c r="J319" s="210">
        <v>43396</v>
      </c>
      <c r="K319" s="221" t="s">
        <v>770</v>
      </c>
      <c r="L319" s="219" t="s">
        <v>392</v>
      </c>
      <c r="M319" s="212" t="s">
        <v>393</v>
      </c>
      <c r="N319" s="210">
        <v>43102</v>
      </c>
      <c r="O319" s="215">
        <v>18714</v>
      </c>
      <c r="P319" s="217">
        <v>12243</v>
      </c>
      <c r="Q319" s="210">
        <v>43102</v>
      </c>
      <c r="R319" s="210">
        <v>43283</v>
      </c>
      <c r="S319" s="212" t="s">
        <v>747</v>
      </c>
      <c r="T319" s="212"/>
      <c r="U319" s="215"/>
      <c r="V319" s="215"/>
      <c r="W319" s="212" t="s">
        <v>129</v>
      </c>
      <c r="X319" s="6" t="s">
        <v>776</v>
      </c>
      <c r="Y319" s="2" t="s">
        <v>130</v>
      </c>
      <c r="Z319" s="31">
        <v>43272</v>
      </c>
      <c r="AA319" s="32">
        <v>12353</v>
      </c>
      <c r="AB319" s="9" t="s">
        <v>901</v>
      </c>
      <c r="AC319" s="31">
        <v>43283</v>
      </c>
      <c r="AD319" s="31">
        <v>43465</v>
      </c>
      <c r="AE319" s="2"/>
      <c r="AF319" s="2"/>
      <c r="AG319" s="35">
        <v>18714</v>
      </c>
      <c r="AH319" s="35"/>
      <c r="AI319" s="2"/>
      <c r="AJ319" s="2"/>
      <c r="AK319" s="35"/>
      <c r="AL319" s="215">
        <f>O319-AH319+AG319-AH320+AG320-AH321+AG321-AH322+AG322</f>
        <v>93570</v>
      </c>
      <c r="AM319" s="215">
        <f>3119+266+3399+3128+768+987+1339+1036+1747+1403+814</f>
        <v>18006</v>
      </c>
      <c r="AN319" s="215">
        <v>13378</v>
      </c>
      <c r="AO319" s="215">
        <f>AM319+AN319</f>
        <v>31384</v>
      </c>
      <c r="AP319" s="3"/>
      <c r="AQ319" s="2"/>
      <c r="AR319" s="2"/>
      <c r="AS319" s="2"/>
      <c r="AT319" s="2"/>
      <c r="AU319" s="1"/>
      <c r="AV319" s="1"/>
      <c r="AW319" s="1"/>
      <c r="AX319" s="1"/>
      <c r="AY319" s="1"/>
      <c r="AZ319" s="1"/>
      <c r="BA319" s="1"/>
      <c r="BB319" s="1"/>
      <c r="BC319" s="1"/>
      <c r="BD319" s="1"/>
      <c r="BE319" s="1"/>
      <c r="BF319" s="1"/>
      <c r="BG319" s="1"/>
      <c r="BH319" s="1"/>
      <c r="BI319" s="1"/>
      <c r="BJ319" s="1"/>
      <c r="BK319" s="1"/>
      <c r="BL319" s="1"/>
      <c r="BM319" s="1"/>
    </row>
    <row r="320" spans="1:65" ht="38.25" x14ac:dyDescent="0.2">
      <c r="A320" s="236"/>
      <c r="B320" s="247"/>
      <c r="C320" s="212"/>
      <c r="D320" s="214"/>
      <c r="E320" s="212"/>
      <c r="F320" s="213"/>
      <c r="G320" s="212"/>
      <c r="H320" s="211"/>
      <c r="I320" s="210"/>
      <c r="J320" s="210"/>
      <c r="K320" s="221"/>
      <c r="L320" s="219"/>
      <c r="M320" s="212"/>
      <c r="N320" s="210"/>
      <c r="O320" s="215"/>
      <c r="P320" s="217"/>
      <c r="Q320" s="210"/>
      <c r="R320" s="210"/>
      <c r="S320" s="212"/>
      <c r="T320" s="212"/>
      <c r="U320" s="215"/>
      <c r="V320" s="215"/>
      <c r="W320" s="212"/>
      <c r="X320" s="6" t="s">
        <v>776</v>
      </c>
      <c r="Y320" s="2" t="s">
        <v>132</v>
      </c>
      <c r="Z320" s="31">
        <v>43438</v>
      </c>
      <c r="AA320" s="32">
        <v>12456</v>
      </c>
      <c r="AB320" s="9" t="s">
        <v>982</v>
      </c>
      <c r="AC320" s="31">
        <v>43465</v>
      </c>
      <c r="AD320" s="31">
        <v>43646</v>
      </c>
      <c r="AE320" s="2"/>
      <c r="AF320" s="2"/>
      <c r="AG320" s="35">
        <v>18714</v>
      </c>
      <c r="AH320" s="35"/>
      <c r="AI320" s="2"/>
      <c r="AJ320" s="2"/>
      <c r="AK320" s="35"/>
      <c r="AL320" s="215"/>
      <c r="AM320" s="215"/>
      <c r="AN320" s="215"/>
      <c r="AO320" s="215"/>
      <c r="AP320" s="3"/>
      <c r="AQ320" s="2"/>
      <c r="AR320" s="2"/>
      <c r="AS320" s="2"/>
      <c r="AT320" s="2"/>
      <c r="AU320" s="1"/>
      <c r="AV320" s="1"/>
      <c r="AW320" s="1"/>
      <c r="AX320" s="1"/>
      <c r="AY320" s="1"/>
      <c r="AZ320" s="1"/>
      <c r="BA320" s="1"/>
      <c r="BB320" s="1"/>
      <c r="BC320" s="1"/>
      <c r="BD320" s="1"/>
      <c r="BE320" s="1"/>
      <c r="BF320" s="1"/>
      <c r="BG320" s="1"/>
      <c r="BH320" s="1"/>
      <c r="BI320" s="1"/>
      <c r="BJ320" s="1"/>
      <c r="BK320" s="1"/>
      <c r="BL320" s="1"/>
      <c r="BM320" s="1"/>
    </row>
    <row r="321" spans="1:65" ht="38.25" x14ac:dyDescent="0.2">
      <c r="A321" s="236"/>
      <c r="B321" s="247"/>
      <c r="C321" s="212"/>
      <c r="D321" s="214"/>
      <c r="E321" s="212"/>
      <c r="F321" s="213"/>
      <c r="G321" s="212"/>
      <c r="H321" s="211"/>
      <c r="I321" s="210"/>
      <c r="J321" s="210"/>
      <c r="K321" s="221"/>
      <c r="L321" s="219"/>
      <c r="M321" s="212"/>
      <c r="N321" s="210"/>
      <c r="O321" s="215"/>
      <c r="P321" s="217"/>
      <c r="Q321" s="210"/>
      <c r="R321" s="210"/>
      <c r="S321" s="212"/>
      <c r="T321" s="212"/>
      <c r="U321" s="215"/>
      <c r="V321" s="215"/>
      <c r="W321" s="212"/>
      <c r="X321" s="6" t="s">
        <v>776</v>
      </c>
      <c r="Y321" s="2" t="s">
        <v>142</v>
      </c>
      <c r="Z321" s="31">
        <v>43623</v>
      </c>
      <c r="AA321" s="32">
        <v>12579</v>
      </c>
      <c r="AB321" s="9" t="s">
        <v>982</v>
      </c>
      <c r="AC321" s="31">
        <v>43646</v>
      </c>
      <c r="AD321" s="31">
        <v>43830</v>
      </c>
      <c r="AE321" s="2"/>
      <c r="AF321" s="2"/>
      <c r="AG321" s="35">
        <v>18714</v>
      </c>
      <c r="AH321" s="35"/>
      <c r="AI321" s="2"/>
      <c r="AJ321" s="2"/>
      <c r="AK321" s="35"/>
      <c r="AL321" s="215"/>
      <c r="AM321" s="215"/>
      <c r="AN321" s="215"/>
      <c r="AO321" s="215"/>
      <c r="AP321" s="3"/>
      <c r="AQ321" s="2"/>
      <c r="AR321" s="2"/>
      <c r="AS321" s="2"/>
      <c r="AT321" s="2"/>
      <c r="AU321" s="1"/>
      <c r="AV321" s="1"/>
      <c r="AW321" s="1"/>
      <c r="AX321" s="1"/>
      <c r="AY321" s="1"/>
      <c r="AZ321" s="1"/>
      <c r="BA321" s="1"/>
      <c r="BB321" s="1"/>
      <c r="BC321" s="1"/>
      <c r="BD321" s="1"/>
      <c r="BE321" s="1"/>
      <c r="BF321" s="1"/>
      <c r="BG321" s="1"/>
      <c r="BH321" s="1"/>
      <c r="BI321" s="1"/>
      <c r="BJ321" s="1"/>
      <c r="BK321" s="1"/>
      <c r="BL321" s="1"/>
      <c r="BM321" s="1"/>
    </row>
    <row r="322" spans="1:65" ht="38.25" x14ac:dyDescent="0.2">
      <c r="A322" s="236"/>
      <c r="B322" s="247"/>
      <c r="C322" s="212"/>
      <c r="D322" s="214"/>
      <c r="E322" s="212"/>
      <c r="F322" s="213"/>
      <c r="G322" s="212"/>
      <c r="H322" s="211"/>
      <c r="I322" s="210"/>
      <c r="J322" s="210"/>
      <c r="K322" s="221"/>
      <c r="L322" s="219"/>
      <c r="M322" s="212"/>
      <c r="N322" s="210"/>
      <c r="O322" s="215"/>
      <c r="P322" s="217"/>
      <c r="Q322" s="210"/>
      <c r="R322" s="210"/>
      <c r="S322" s="212"/>
      <c r="T322" s="212"/>
      <c r="U322" s="215"/>
      <c r="V322" s="215"/>
      <c r="W322" s="212"/>
      <c r="X322" s="6" t="s">
        <v>776</v>
      </c>
      <c r="Y322" s="2" t="s">
        <v>143</v>
      </c>
      <c r="Z322" s="31">
        <v>43802</v>
      </c>
      <c r="AA322" s="32">
        <v>12714</v>
      </c>
      <c r="AB322" s="9" t="s">
        <v>982</v>
      </c>
      <c r="AC322" s="31">
        <v>43830</v>
      </c>
      <c r="AD322" s="31">
        <v>44012</v>
      </c>
      <c r="AE322" s="2"/>
      <c r="AF322" s="2"/>
      <c r="AG322" s="35">
        <v>18714</v>
      </c>
      <c r="AH322" s="35"/>
      <c r="AI322" s="2"/>
      <c r="AJ322" s="2"/>
      <c r="AK322" s="35"/>
      <c r="AL322" s="215"/>
      <c r="AM322" s="215"/>
      <c r="AN322" s="215"/>
      <c r="AO322" s="215"/>
      <c r="AP322" s="3"/>
      <c r="AQ322" s="2"/>
      <c r="AR322" s="2"/>
      <c r="AS322" s="2"/>
      <c r="AT322" s="2"/>
      <c r="AU322" s="1"/>
      <c r="AV322" s="1"/>
      <c r="AW322" s="1"/>
      <c r="AX322" s="1"/>
      <c r="AY322" s="1"/>
      <c r="AZ322" s="1"/>
      <c r="BA322" s="1"/>
      <c r="BB322" s="1"/>
      <c r="BC322" s="1"/>
      <c r="BD322" s="1"/>
      <c r="BE322" s="1"/>
      <c r="BF322" s="1"/>
      <c r="BG322" s="1"/>
      <c r="BH322" s="1"/>
      <c r="BI322" s="1"/>
      <c r="BJ322" s="1"/>
      <c r="BK322" s="1"/>
      <c r="BL322" s="1"/>
      <c r="BM322" s="1"/>
    </row>
    <row r="323" spans="1:65" ht="38.25" x14ac:dyDescent="0.2">
      <c r="A323" s="236">
        <v>50</v>
      </c>
      <c r="B323" s="247" t="s">
        <v>782</v>
      </c>
      <c r="C323" s="212" t="s">
        <v>531</v>
      </c>
      <c r="D323" s="214" t="s">
        <v>786</v>
      </c>
      <c r="E323" s="212" t="s">
        <v>123</v>
      </c>
      <c r="F323" s="213" t="s">
        <v>783</v>
      </c>
      <c r="G323" s="212" t="s">
        <v>789</v>
      </c>
      <c r="H323" s="211"/>
      <c r="I323" s="210"/>
      <c r="J323" s="210"/>
      <c r="K323" s="221" t="s">
        <v>781</v>
      </c>
      <c r="L323" s="219" t="s">
        <v>784</v>
      </c>
      <c r="M323" s="212" t="s">
        <v>587</v>
      </c>
      <c r="N323" s="210">
        <v>43102</v>
      </c>
      <c r="O323" s="215">
        <v>214974</v>
      </c>
      <c r="P323" s="217">
        <v>12247</v>
      </c>
      <c r="Q323" s="210">
        <v>43102</v>
      </c>
      <c r="R323" s="210">
        <v>43467</v>
      </c>
      <c r="S323" s="212" t="s">
        <v>785</v>
      </c>
      <c r="T323" s="212"/>
      <c r="U323" s="215"/>
      <c r="V323" s="215"/>
      <c r="W323" s="212" t="s">
        <v>380</v>
      </c>
      <c r="X323" s="6" t="s">
        <v>776</v>
      </c>
      <c r="Y323" s="2" t="s">
        <v>130</v>
      </c>
      <c r="Z323" s="31">
        <v>43446</v>
      </c>
      <c r="AA323" s="32">
        <v>12457</v>
      </c>
      <c r="AB323" s="9" t="s">
        <v>989</v>
      </c>
      <c r="AC323" s="31">
        <v>43467</v>
      </c>
      <c r="AD323" s="31">
        <v>43648</v>
      </c>
      <c r="AE323" s="2"/>
      <c r="AF323" s="2"/>
      <c r="AG323" s="35">
        <v>107487</v>
      </c>
      <c r="AH323" s="35"/>
      <c r="AI323" s="2"/>
      <c r="AJ323" s="2"/>
      <c r="AK323" s="35"/>
      <c r="AL323" s="220">
        <f>O323-AH323+AG323-AH324+AG324-AH325+AG325</f>
        <v>456819.75</v>
      </c>
      <c r="AM323" s="215">
        <f>21429+23994+27747+17046+29458+22995+23913+44730</f>
        <v>211312</v>
      </c>
      <c r="AN323" s="215">
        <v>241822</v>
      </c>
      <c r="AO323" s="215">
        <f>AM323+AN323</f>
        <v>453134</v>
      </c>
      <c r="AP323" s="2" t="s">
        <v>528</v>
      </c>
      <c r="AQ323" s="31">
        <v>42737</v>
      </c>
      <c r="AR323" s="31">
        <v>43102</v>
      </c>
      <c r="AS323" s="32">
        <v>11970</v>
      </c>
      <c r="AT323" s="2" t="s">
        <v>338</v>
      </c>
      <c r="AU323" s="32">
        <v>11970</v>
      </c>
      <c r="AV323" s="1"/>
      <c r="AW323" s="1"/>
      <c r="AX323" s="1"/>
      <c r="AY323" s="1"/>
      <c r="AZ323" s="1"/>
      <c r="BA323" s="1"/>
      <c r="BB323" s="1"/>
      <c r="BC323" s="1"/>
      <c r="BD323" s="1"/>
      <c r="BE323" s="1"/>
      <c r="BF323" s="1"/>
      <c r="BG323" s="1"/>
      <c r="BH323" s="1"/>
      <c r="BI323" s="1"/>
      <c r="BJ323" s="1"/>
      <c r="BK323" s="1"/>
      <c r="BL323" s="1"/>
      <c r="BM323" s="1"/>
    </row>
    <row r="324" spans="1:65" ht="38.25" x14ac:dyDescent="0.2">
      <c r="A324" s="236"/>
      <c r="B324" s="247"/>
      <c r="C324" s="212"/>
      <c r="D324" s="214"/>
      <c r="E324" s="212"/>
      <c r="F324" s="213"/>
      <c r="G324" s="212"/>
      <c r="H324" s="211"/>
      <c r="I324" s="210"/>
      <c r="J324" s="210"/>
      <c r="K324" s="221"/>
      <c r="L324" s="219"/>
      <c r="M324" s="212"/>
      <c r="N324" s="210"/>
      <c r="O324" s="215"/>
      <c r="P324" s="217"/>
      <c r="Q324" s="210"/>
      <c r="R324" s="210"/>
      <c r="S324" s="212"/>
      <c r="T324" s="212"/>
      <c r="U324" s="215"/>
      <c r="V324" s="215"/>
      <c r="W324" s="212"/>
      <c r="X324" s="6" t="s">
        <v>776</v>
      </c>
      <c r="Y324" s="2" t="s">
        <v>132</v>
      </c>
      <c r="Z324" s="31">
        <v>43641</v>
      </c>
      <c r="AA324" s="32">
        <v>12589</v>
      </c>
      <c r="AB324" s="9" t="s">
        <v>989</v>
      </c>
      <c r="AC324" s="31">
        <v>43648</v>
      </c>
      <c r="AD324" s="31">
        <v>43832</v>
      </c>
      <c r="AE324" s="2"/>
      <c r="AF324" s="2"/>
      <c r="AG324" s="35">
        <v>107487</v>
      </c>
      <c r="AH324" s="35"/>
      <c r="AI324" s="2"/>
      <c r="AJ324" s="2"/>
      <c r="AK324" s="35"/>
      <c r="AL324" s="220"/>
      <c r="AM324" s="215"/>
      <c r="AN324" s="215"/>
      <c r="AO324" s="215"/>
      <c r="AP324" s="2"/>
      <c r="AQ324" s="31"/>
      <c r="AR324" s="31"/>
      <c r="AS324" s="32"/>
      <c r="AT324" s="2"/>
      <c r="AU324" s="32"/>
      <c r="AV324" s="1"/>
      <c r="AW324" s="1"/>
      <c r="AX324" s="1"/>
      <c r="AY324" s="1"/>
      <c r="AZ324" s="1"/>
      <c r="BA324" s="1"/>
      <c r="BB324" s="1"/>
      <c r="BC324" s="1"/>
      <c r="BD324" s="1"/>
      <c r="BE324" s="1"/>
      <c r="BF324" s="1"/>
      <c r="BG324" s="1"/>
      <c r="BH324" s="1"/>
      <c r="BI324" s="1"/>
      <c r="BJ324" s="1"/>
      <c r="BK324" s="1"/>
      <c r="BL324" s="1"/>
      <c r="BM324" s="1"/>
    </row>
    <row r="325" spans="1:65" ht="76.5" x14ac:dyDescent="0.2">
      <c r="A325" s="184"/>
      <c r="B325" s="180"/>
      <c r="C325" s="2"/>
      <c r="D325" s="8"/>
      <c r="E325" s="2"/>
      <c r="F325" s="39"/>
      <c r="G325" s="2"/>
      <c r="H325" s="7"/>
      <c r="I325" s="31"/>
      <c r="J325" s="31"/>
      <c r="K325" s="137"/>
      <c r="L325" s="136"/>
      <c r="M325" s="2"/>
      <c r="N325" s="31"/>
      <c r="O325" s="35"/>
      <c r="P325" s="32"/>
      <c r="Q325" s="31"/>
      <c r="R325" s="31"/>
      <c r="S325" s="2"/>
      <c r="T325" s="2"/>
      <c r="U325" s="35"/>
      <c r="V325" s="35"/>
      <c r="W325" s="2"/>
      <c r="X325" s="6" t="s">
        <v>285</v>
      </c>
      <c r="Y325" s="2" t="s">
        <v>142</v>
      </c>
      <c r="Z325" s="31">
        <v>43741</v>
      </c>
      <c r="AA325" s="32">
        <v>12659</v>
      </c>
      <c r="AB325" s="9" t="s">
        <v>1716</v>
      </c>
      <c r="AC325" s="31"/>
      <c r="AD325" s="31"/>
      <c r="AE325" s="2"/>
      <c r="AF325" s="2"/>
      <c r="AG325" s="35">
        <v>26871.75</v>
      </c>
      <c r="AH325" s="35"/>
      <c r="AI325" s="2"/>
      <c r="AJ325" s="2"/>
      <c r="AK325" s="35"/>
      <c r="AL325" s="220"/>
      <c r="AM325" s="215"/>
      <c r="AN325" s="215"/>
      <c r="AO325" s="215"/>
      <c r="AP325" s="2"/>
      <c r="AQ325" s="31"/>
      <c r="AR325" s="31"/>
      <c r="AS325" s="32"/>
      <c r="AT325" s="2"/>
      <c r="AU325" s="32"/>
      <c r="AV325" s="1"/>
      <c r="AW325" s="1"/>
      <c r="AX325" s="1"/>
      <c r="AY325" s="1"/>
      <c r="AZ325" s="1"/>
      <c r="BA325" s="1"/>
      <c r="BB325" s="1"/>
      <c r="BC325" s="1"/>
      <c r="BD325" s="1"/>
      <c r="BE325" s="1"/>
      <c r="BF325" s="1"/>
      <c r="BG325" s="1"/>
      <c r="BH325" s="1"/>
      <c r="BI325" s="1"/>
      <c r="BJ325" s="1"/>
      <c r="BK325" s="1"/>
      <c r="BL325" s="1"/>
      <c r="BM325" s="1"/>
    </row>
    <row r="326" spans="1:65" ht="51" x14ac:dyDescent="0.2">
      <c r="A326" s="184">
        <v>51</v>
      </c>
      <c r="B326" s="181" t="s">
        <v>663</v>
      </c>
      <c r="C326" s="34" t="s">
        <v>543</v>
      </c>
      <c r="D326" s="10" t="s">
        <v>124</v>
      </c>
      <c r="E326" s="2" t="s">
        <v>123</v>
      </c>
      <c r="F326" s="39" t="s">
        <v>664</v>
      </c>
      <c r="G326" s="6" t="s">
        <v>661</v>
      </c>
      <c r="H326" s="7" t="s">
        <v>539</v>
      </c>
      <c r="I326" s="31">
        <v>42852</v>
      </c>
      <c r="J326" s="31">
        <v>43217</v>
      </c>
      <c r="K326" s="137" t="s">
        <v>724</v>
      </c>
      <c r="L326" s="136" t="s">
        <v>665</v>
      </c>
      <c r="M326" s="2" t="s">
        <v>505</v>
      </c>
      <c r="N326" s="31">
        <v>43103</v>
      </c>
      <c r="O326" s="35">
        <v>486280</v>
      </c>
      <c r="P326" s="32">
        <v>12223</v>
      </c>
      <c r="Q326" s="31">
        <v>43103</v>
      </c>
      <c r="R326" s="31">
        <v>43465</v>
      </c>
      <c r="S326" s="2" t="s">
        <v>744</v>
      </c>
      <c r="T326" s="2"/>
      <c r="U326" s="35"/>
      <c r="V326" s="35"/>
      <c r="W326" s="2" t="s">
        <v>141</v>
      </c>
      <c r="X326" s="6" t="s">
        <v>776</v>
      </c>
      <c r="Y326" s="2" t="s">
        <v>130</v>
      </c>
      <c r="Z326" s="31">
        <v>43446</v>
      </c>
      <c r="AA326" s="32">
        <v>12465</v>
      </c>
      <c r="AB326" s="9" t="s">
        <v>991</v>
      </c>
      <c r="AC326" s="31">
        <v>43465</v>
      </c>
      <c r="AD326" s="31">
        <v>43646</v>
      </c>
      <c r="AE326" s="2"/>
      <c r="AF326" s="2"/>
      <c r="AG326" s="35">
        <v>243140</v>
      </c>
      <c r="AH326" s="35"/>
      <c r="AI326" s="2"/>
      <c r="AJ326" s="2"/>
      <c r="AK326" s="35"/>
      <c r="AL326" s="55">
        <f>O326-AH326+AG326</f>
        <v>729420</v>
      </c>
      <c r="AM326" s="35">
        <f>54394.79+24130+27111.96+46092.69+49887.67+22321.02+22029.94+16201.39+21720.36</f>
        <v>283889.81999999995</v>
      </c>
      <c r="AN326" s="35">
        <v>59115.38</v>
      </c>
      <c r="AO326" s="176">
        <f>AM326+AN326</f>
        <v>343005.19999999995</v>
      </c>
      <c r="AP326" s="3"/>
      <c r="AQ326" s="2"/>
      <c r="AR326" s="2"/>
      <c r="AS326" s="2"/>
      <c r="AT326" s="2"/>
      <c r="AU326" s="1"/>
      <c r="AV326" s="1"/>
      <c r="AW326" s="1"/>
      <c r="AX326" s="1"/>
      <c r="AY326" s="1"/>
      <c r="AZ326" s="1"/>
      <c r="BA326" s="1"/>
      <c r="BB326" s="1"/>
      <c r="BC326" s="1"/>
      <c r="BD326" s="1"/>
      <c r="BE326" s="1"/>
      <c r="BF326" s="1"/>
      <c r="BG326" s="1"/>
      <c r="BH326" s="1"/>
      <c r="BI326" s="1"/>
      <c r="BJ326" s="1"/>
      <c r="BK326" s="1"/>
      <c r="BL326" s="1"/>
      <c r="BM326" s="1"/>
    </row>
    <row r="327" spans="1:65" x14ac:dyDescent="0.2">
      <c r="A327" s="218">
        <v>52</v>
      </c>
      <c r="B327" s="224" t="s">
        <v>756</v>
      </c>
      <c r="C327" s="212" t="s">
        <v>540</v>
      </c>
      <c r="D327" s="214" t="s">
        <v>175</v>
      </c>
      <c r="E327" s="212" t="s">
        <v>123</v>
      </c>
      <c r="F327" s="213" t="s">
        <v>757</v>
      </c>
      <c r="G327" s="212" t="s">
        <v>788</v>
      </c>
      <c r="H327" s="211"/>
      <c r="I327" s="211"/>
      <c r="J327" s="211"/>
      <c r="K327" s="221" t="s">
        <v>754</v>
      </c>
      <c r="L327" s="219" t="s">
        <v>758</v>
      </c>
      <c r="M327" s="212" t="s">
        <v>759</v>
      </c>
      <c r="N327" s="210">
        <v>43124</v>
      </c>
      <c r="O327" s="215">
        <v>335862.16</v>
      </c>
      <c r="P327" s="217">
        <v>12229</v>
      </c>
      <c r="Q327" s="210">
        <v>43124</v>
      </c>
      <c r="R327" s="210">
        <v>43303</v>
      </c>
      <c r="S327" s="212" t="s">
        <v>760</v>
      </c>
      <c r="T327" s="212"/>
      <c r="U327" s="215"/>
      <c r="V327" s="215"/>
      <c r="W327" s="212" t="s">
        <v>176</v>
      </c>
      <c r="X327" s="9"/>
      <c r="Y327" s="2"/>
      <c r="Z327" s="2"/>
      <c r="AA327" s="2"/>
      <c r="AB327" s="9"/>
      <c r="AC327" s="2"/>
      <c r="AD327" s="2"/>
      <c r="AE327" s="2"/>
      <c r="AF327" s="2"/>
      <c r="AG327" s="35"/>
      <c r="AH327" s="35"/>
      <c r="AI327" s="2"/>
      <c r="AJ327" s="2"/>
      <c r="AK327" s="35"/>
      <c r="AL327" s="215">
        <f>O327-AH328+AG328-AH330+AG330+AG333-AH333</f>
        <v>405052.69999999995</v>
      </c>
      <c r="AM327" s="215">
        <f>116794.26+77151.55+63714.4</f>
        <v>257660.21</v>
      </c>
      <c r="AN327" s="215">
        <v>160894.15</v>
      </c>
      <c r="AO327" s="215">
        <f>AM327+AN327</f>
        <v>418554.36</v>
      </c>
      <c r="AP327" s="2"/>
      <c r="AQ327" s="2"/>
      <c r="AR327" s="2"/>
      <c r="AS327" s="2"/>
      <c r="AT327" s="2"/>
      <c r="AU327" s="1"/>
      <c r="AV327" s="1"/>
      <c r="AW327" s="1"/>
      <c r="AX327" s="1"/>
      <c r="AY327" s="1"/>
      <c r="AZ327" s="1"/>
      <c r="BA327" s="1"/>
      <c r="BB327" s="239" t="s">
        <v>231</v>
      </c>
      <c r="BC327" s="212" t="s">
        <v>689</v>
      </c>
      <c r="BD327" s="63">
        <v>43139</v>
      </c>
      <c r="BE327" s="31">
        <v>43289</v>
      </c>
      <c r="BF327" s="63"/>
      <c r="BG327" s="1"/>
      <c r="BH327" s="1"/>
      <c r="BI327" s="212" t="s">
        <v>585</v>
      </c>
      <c r="BJ327" s="212" t="s">
        <v>584</v>
      </c>
      <c r="BK327" s="1"/>
      <c r="BL327" s="1"/>
      <c r="BM327" s="1"/>
    </row>
    <row r="328" spans="1:65" ht="114.75" x14ac:dyDescent="0.2">
      <c r="A328" s="218"/>
      <c r="B328" s="224"/>
      <c r="C328" s="212"/>
      <c r="D328" s="214"/>
      <c r="E328" s="212"/>
      <c r="F328" s="213"/>
      <c r="G328" s="212"/>
      <c r="H328" s="211"/>
      <c r="I328" s="211"/>
      <c r="J328" s="211"/>
      <c r="K328" s="221"/>
      <c r="L328" s="219"/>
      <c r="M328" s="212"/>
      <c r="N328" s="210"/>
      <c r="O328" s="215"/>
      <c r="P328" s="217"/>
      <c r="Q328" s="210"/>
      <c r="R328" s="210"/>
      <c r="S328" s="212"/>
      <c r="T328" s="212"/>
      <c r="U328" s="215"/>
      <c r="V328" s="215"/>
      <c r="W328" s="212"/>
      <c r="X328" s="2" t="s">
        <v>285</v>
      </c>
      <c r="Y328" s="2" t="s">
        <v>130</v>
      </c>
      <c r="Z328" s="31">
        <v>43256</v>
      </c>
      <c r="AA328" s="32">
        <v>12320</v>
      </c>
      <c r="AB328" s="9" t="s">
        <v>872</v>
      </c>
      <c r="AC328" s="2"/>
      <c r="AD328" s="2"/>
      <c r="AE328" s="2"/>
      <c r="AF328" s="2"/>
      <c r="AG328" s="35">
        <v>4953.51</v>
      </c>
      <c r="AH328" s="35">
        <v>2028.92</v>
      </c>
      <c r="AI328" s="2"/>
      <c r="AJ328" s="2"/>
      <c r="AK328" s="35"/>
      <c r="AL328" s="215"/>
      <c r="AM328" s="215"/>
      <c r="AN328" s="215"/>
      <c r="AO328" s="215"/>
      <c r="AP328" s="3"/>
      <c r="AQ328" s="2"/>
      <c r="AR328" s="2"/>
      <c r="AS328" s="2"/>
      <c r="AT328" s="2"/>
      <c r="AU328" s="1"/>
      <c r="AV328" s="1"/>
      <c r="AW328" s="1"/>
      <c r="AX328" s="1"/>
      <c r="AY328" s="1"/>
      <c r="AZ328" s="1"/>
      <c r="BA328" s="1"/>
      <c r="BB328" s="239"/>
      <c r="BC328" s="212"/>
      <c r="BD328" s="63"/>
      <c r="BE328" s="31"/>
      <c r="BF328" s="63"/>
      <c r="BG328" s="1"/>
      <c r="BH328" s="1"/>
      <c r="BI328" s="212"/>
      <c r="BJ328" s="212"/>
      <c r="BK328" s="1"/>
      <c r="BL328" s="1"/>
      <c r="BM328" s="1"/>
    </row>
    <row r="329" spans="1:65" ht="76.5" x14ac:dyDescent="0.2">
      <c r="A329" s="218"/>
      <c r="B329" s="224"/>
      <c r="C329" s="212"/>
      <c r="D329" s="214"/>
      <c r="E329" s="212"/>
      <c r="F329" s="213"/>
      <c r="G329" s="212"/>
      <c r="H329" s="211"/>
      <c r="I329" s="211"/>
      <c r="J329" s="211"/>
      <c r="K329" s="221"/>
      <c r="L329" s="219"/>
      <c r="M329" s="212"/>
      <c r="N329" s="210"/>
      <c r="O329" s="215"/>
      <c r="P329" s="217"/>
      <c r="Q329" s="210"/>
      <c r="R329" s="210"/>
      <c r="S329" s="212"/>
      <c r="T329" s="212"/>
      <c r="U329" s="215"/>
      <c r="V329" s="215"/>
      <c r="W329" s="212"/>
      <c r="X329" s="2" t="s">
        <v>624</v>
      </c>
      <c r="Y329" s="2" t="s">
        <v>132</v>
      </c>
      <c r="Z329" s="31">
        <v>43287</v>
      </c>
      <c r="AA329" s="32">
        <v>12355</v>
      </c>
      <c r="AB329" s="9" t="s">
        <v>907</v>
      </c>
      <c r="AC329" s="31">
        <v>43303</v>
      </c>
      <c r="AD329" s="31">
        <v>43483</v>
      </c>
      <c r="AE329" s="2"/>
      <c r="AF329" s="2"/>
      <c r="AG329" s="35"/>
      <c r="AH329" s="35"/>
      <c r="AI329" s="2"/>
      <c r="AJ329" s="2"/>
      <c r="AK329" s="35"/>
      <c r="AL329" s="215"/>
      <c r="AM329" s="215"/>
      <c r="AN329" s="215"/>
      <c r="AO329" s="215"/>
      <c r="AP329" s="2"/>
      <c r="AQ329" s="2"/>
      <c r="AR329" s="2"/>
      <c r="AS329" s="2"/>
      <c r="AT329" s="2"/>
      <c r="AU329" s="1"/>
      <c r="AV329" s="1"/>
      <c r="AW329" s="1"/>
      <c r="AX329" s="1"/>
      <c r="AY329" s="1"/>
      <c r="AZ329" s="1"/>
      <c r="BA329" s="1"/>
      <c r="BB329" s="239"/>
      <c r="BC329" s="212"/>
      <c r="BD329" s="31">
        <v>43289</v>
      </c>
      <c r="BE329" s="31">
        <v>43439</v>
      </c>
      <c r="BF329" s="63"/>
      <c r="BG329" s="1"/>
      <c r="BH329" s="1"/>
      <c r="BI329" s="212"/>
      <c r="BJ329" s="212"/>
      <c r="BK329" s="1"/>
      <c r="BL329" s="1"/>
      <c r="BM329" s="1"/>
    </row>
    <row r="330" spans="1:65" ht="127.5" x14ac:dyDescent="0.2">
      <c r="A330" s="218"/>
      <c r="B330" s="224"/>
      <c r="C330" s="212"/>
      <c r="D330" s="214"/>
      <c r="E330" s="212"/>
      <c r="F330" s="213"/>
      <c r="G330" s="212"/>
      <c r="H330" s="211"/>
      <c r="I330" s="211"/>
      <c r="J330" s="211"/>
      <c r="K330" s="221"/>
      <c r="L330" s="219"/>
      <c r="M330" s="212"/>
      <c r="N330" s="210"/>
      <c r="O330" s="215"/>
      <c r="P330" s="217"/>
      <c r="Q330" s="210"/>
      <c r="R330" s="210"/>
      <c r="S330" s="212"/>
      <c r="T330" s="212"/>
      <c r="U330" s="215"/>
      <c r="V330" s="215"/>
      <c r="W330" s="212"/>
      <c r="X330" s="2" t="s">
        <v>285</v>
      </c>
      <c r="Y330" s="2" t="s">
        <v>142</v>
      </c>
      <c r="Z330" s="31">
        <v>43416</v>
      </c>
      <c r="AA330" s="32">
        <v>12444</v>
      </c>
      <c r="AB330" s="9" t="s">
        <v>979</v>
      </c>
      <c r="AC330" s="31"/>
      <c r="AD330" s="31"/>
      <c r="AE330" s="2"/>
      <c r="AF330" s="2"/>
      <c r="AG330" s="35">
        <v>69973.240000000005</v>
      </c>
      <c r="AH330" s="35">
        <v>12315.52</v>
      </c>
      <c r="AI330" s="2"/>
      <c r="AJ330" s="2"/>
      <c r="AK330" s="35"/>
      <c r="AL330" s="215"/>
      <c r="AM330" s="215"/>
      <c r="AN330" s="215"/>
      <c r="AO330" s="215"/>
      <c r="AP330" s="2"/>
      <c r="AQ330" s="2"/>
      <c r="AR330" s="2"/>
      <c r="AS330" s="2"/>
      <c r="AT330" s="2"/>
      <c r="AU330" s="1"/>
      <c r="AV330" s="1"/>
      <c r="AW330" s="1"/>
      <c r="AX330" s="1"/>
      <c r="AY330" s="1"/>
      <c r="AZ330" s="1"/>
      <c r="BA330" s="1"/>
      <c r="BB330" s="239"/>
      <c r="BC330" s="212"/>
      <c r="BD330" s="31"/>
      <c r="BE330" s="31"/>
      <c r="BF330" s="63"/>
      <c r="BG330" s="1"/>
      <c r="BH330" s="1"/>
      <c r="BI330" s="212"/>
      <c r="BJ330" s="212"/>
      <c r="BK330" s="1"/>
      <c r="BL330" s="1"/>
      <c r="BM330" s="1"/>
    </row>
    <row r="331" spans="1:65" ht="76.5" x14ac:dyDescent="0.2">
      <c r="A331" s="218"/>
      <c r="B331" s="224"/>
      <c r="C331" s="212"/>
      <c r="D331" s="214"/>
      <c r="E331" s="212"/>
      <c r="F331" s="213"/>
      <c r="G331" s="212"/>
      <c r="H331" s="211"/>
      <c r="I331" s="211"/>
      <c r="J331" s="211"/>
      <c r="K331" s="221"/>
      <c r="L331" s="219"/>
      <c r="M331" s="212"/>
      <c r="N331" s="210"/>
      <c r="O331" s="215"/>
      <c r="P331" s="217"/>
      <c r="Q331" s="210"/>
      <c r="R331" s="210"/>
      <c r="S331" s="212"/>
      <c r="T331" s="212"/>
      <c r="U331" s="215"/>
      <c r="V331" s="215"/>
      <c r="W331" s="212"/>
      <c r="X331" s="2" t="s">
        <v>624</v>
      </c>
      <c r="Y331" s="2" t="s">
        <v>143</v>
      </c>
      <c r="Z331" s="31">
        <v>43417</v>
      </c>
      <c r="AA331" s="32">
        <v>12445</v>
      </c>
      <c r="AB331" s="9" t="s">
        <v>981</v>
      </c>
      <c r="AC331" s="31">
        <v>43483</v>
      </c>
      <c r="AD331" s="31">
        <v>43633</v>
      </c>
      <c r="AE331" s="2"/>
      <c r="AF331" s="2"/>
      <c r="AG331" s="35"/>
      <c r="AH331" s="35"/>
      <c r="AI331" s="2"/>
      <c r="AJ331" s="2"/>
      <c r="AK331" s="35"/>
      <c r="AL331" s="215"/>
      <c r="AM331" s="215"/>
      <c r="AN331" s="215"/>
      <c r="AO331" s="215"/>
      <c r="AP331" s="2"/>
      <c r="AQ331" s="2"/>
      <c r="AR331" s="2"/>
      <c r="AS331" s="2"/>
      <c r="AT331" s="2"/>
      <c r="AU331" s="1"/>
      <c r="AV331" s="1"/>
      <c r="AW331" s="1"/>
      <c r="AX331" s="1"/>
      <c r="AY331" s="1"/>
      <c r="AZ331" s="1"/>
      <c r="BA331" s="1"/>
      <c r="BB331" s="239"/>
      <c r="BC331" s="212"/>
      <c r="BD331" s="31">
        <v>43439</v>
      </c>
      <c r="BE331" s="31">
        <v>43529</v>
      </c>
      <c r="BF331" s="63"/>
      <c r="BG331" s="1"/>
      <c r="BH331" s="1"/>
      <c r="BI331" s="212"/>
      <c r="BJ331" s="212"/>
      <c r="BK331" s="1"/>
      <c r="BL331" s="1"/>
      <c r="BM331" s="1"/>
    </row>
    <row r="332" spans="1:65" ht="76.5" x14ac:dyDescent="0.2">
      <c r="A332" s="218"/>
      <c r="B332" s="224"/>
      <c r="C332" s="212"/>
      <c r="D332" s="214"/>
      <c r="E332" s="212"/>
      <c r="F332" s="213"/>
      <c r="G332" s="212"/>
      <c r="H332" s="211"/>
      <c r="I332" s="211"/>
      <c r="J332" s="211"/>
      <c r="K332" s="221"/>
      <c r="L332" s="219"/>
      <c r="M332" s="212"/>
      <c r="N332" s="210"/>
      <c r="O332" s="215"/>
      <c r="P332" s="217"/>
      <c r="Q332" s="210"/>
      <c r="R332" s="210"/>
      <c r="S332" s="212"/>
      <c r="T332" s="212"/>
      <c r="U332" s="215"/>
      <c r="V332" s="215"/>
      <c r="W332" s="212"/>
      <c r="X332" s="2" t="s">
        <v>624</v>
      </c>
      <c r="Y332" s="2" t="s">
        <v>144</v>
      </c>
      <c r="Z332" s="31">
        <v>43595</v>
      </c>
      <c r="AA332" s="32">
        <v>12548</v>
      </c>
      <c r="AB332" s="9" t="s">
        <v>1315</v>
      </c>
      <c r="AC332" s="31">
        <v>43633</v>
      </c>
      <c r="AD332" s="31">
        <v>43677</v>
      </c>
      <c r="AE332" s="2"/>
      <c r="AF332" s="2"/>
      <c r="AG332" s="35"/>
      <c r="AH332" s="35"/>
      <c r="AI332" s="2"/>
      <c r="AJ332" s="2"/>
      <c r="AK332" s="35"/>
      <c r="AL332" s="215"/>
      <c r="AM332" s="215"/>
      <c r="AN332" s="215"/>
      <c r="AO332" s="215"/>
      <c r="AP332" s="2"/>
      <c r="AQ332" s="2"/>
      <c r="AR332" s="2"/>
      <c r="AS332" s="2"/>
      <c r="AT332" s="2"/>
      <c r="AU332" s="1"/>
      <c r="AV332" s="1"/>
      <c r="AW332" s="1"/>
      <c r="AX332" s="1"/>
      <c r="AY332" s="1"/>
      <c r="AZ332" s="1"/>
      <c r="BA332" s="1"/>
      <c r="BB332" s="239"/>
      <c r="BC332" s="212"/>
      <c r="BD332" s="31">
        <v>43529</v>
      </c>
      <c r="BE332" s="31">
        <v>43530</v>
      </c>
      <c r="BF332" s="63"/>
      <c r="BG332" s="1"/>
      <c r="BH332" s="1"/>
      <c r="BI332" s="2"/>
      <c r="BJ332" s="2"/>
      <c r="BK332" s="1"/>
      <c r="BL332" s="1"/>
      <c r="BM332" s="1"/>
    </row>
    <row r="333" spans="1:65" ht="114.75" x14ac:dyDescent="0.2">
      <c r="A333" s="218"/>
      <c r="B333" s="224"/>
      <c r="C333" s="212"/>
      <c r="D333" s="214"/>
      <c r="E333" s="212"/>
      <c r="F333" s="213"/>
      <c r="G333" s="212"/>
      <c r="H333" s="211"/>
      <c r="I333" s="211"/>
      <c r="J333" s="211"/>
      <c r="K333" s="221"/>
      <c r="L333" s="219"/>
      <c r="M333" s="212"/>
      <c r="N333" s="210"/>
      <c r="O333" s="215"/>
      <c r="P333" s="217"/>
      <c r="Q333" s="210"/>
      <c r="R333" s="210"/>
      <c r="S333" s="212"/>
      <c r="T333" s="212"/>
      <c r="U333" s="215"/>
      <c r="V333" s="215"/>
      <c r="W333" s="212"/>
      <c r="X333" s="2" t="s">
        <v>285</v>
      </c>
      <c r="Y333" s="2" t="s">
        <v>116</v>
      </c>
      <c r="Z333" s="31">
        <v>43587</v>
      </c>
      <c r="AA333" s="32">
        <v>12546</v>
      </c>
      <c r="AB333" s="9" t="s">
        <v>1316</v>
      </c>
      <c r="AC333" s="31"/>
      <c r="AD333" s="31"/>
      <c r="AE333" s="2"/>
      <c r="AF333" s="2"/>
      <c r="AG333" s="35">
        <v>8802.7999999999993</v>
      </c>
      <c r="AH333" s="35">
        <v>194.57</v>
      </c>
      <c r="AI333" s="2"/>
      <c r="AJ333" s="2"/>
      <c r="AK333" s="35"/>
      <c r="AL333" s="215"/>
      <c r="AM333" s="215"/>
      <c r="AN333" s="215"/>
      <c r="AO333" s="215"/>
      <c r="AP333" s="2"/>
      <c r="AQ333" s="2"/>
      <c r="AR333" s="2"/>
      <c r="AS333" s="2"/>
      <c r="AT333" s="2"/>
      <c r="AU333" s="1"/>
      <c r="AV333" s="1"/>
      <c r="AW333" s="1"/>
      <c r="AX333" s="1"/>
      <c r="AY333" s="1"/>
      <c r="AZ333" s="1"/>
      <c r="BA333" s="1"/>
      <c r="BB333" s="239"/>
      <c r="BC333" s="212"/>
      <c r="BD333" s="31"/>
      <c r="BE333" s="31"/>
      <c r="BF333" s="63"/>
      <c r="BG333" s="1"/>
      <c r="BH333" s="1"/>
      <c r="BI333" s="2"/>
      <c r="BJ333" s="2"/>
      <c r="BK333" s="1"/>
      <c r="BL333" s="1"/>
      <c r="BM333" s="1"/>
    </row>
    <row r="334" spans="1:65" ht="51" x14ac:dyDescent="0.2">
      <c r="A334" s="236">
        <v>53</v>
      </c>
      <c r="B334" s="224" t="s">
        <v>778</v>
      </c>
      <c r="C334" s="212" t="s">
        <v>598</v>
      </c>
      <c r="D334" s="214" t="s">
        <v>124</v>
      </c>
      <c r="E334" s="212" t="s">
        <v>123</v>
      </c>
      <c r="F334" s="213" t="s">
        <v>779</v>
      </c>
      <c r="G334" s="212" t="s">
        <v>787</v>
      </c>
      <c r="H334" s="211" t="s">
        <v>593</v>
      </c>
      <c r="I334" s="210">
        <v>43062</v>
      </c>
      <c r="J334" s="210">
        <v>43427</v>
      </c>
      <c r="K334" s="221" t="s">
        <v>780</v>
      </c>
      <c r="L334" s="219" t="s">
        <v>478</v>
      </c>
      <c r="M334" s="212" t="s">
        <v>309</v>
      </c>
      <c r="N334" s="210">
        <v>43150</v>
      </c>
      <c r="O334" s="215">
        <v>3582</v>
      </c>
      <c r="P334" s="217">
        <v>12245</v>
      </c>
      <c r="Q334" s="210">
        <v>43150</v>
      </c>
      <c r="R334" s="210">
        <v>43331</v>
      </c>
      <c r="S334" s="212" t="s">
        <v>744</v>
      </c>
      <c r="T334" s="212"/>
      <c r="U334" s="215"/>
      <c r="V334" s="215"/>
      <c r="W334" s="212" t="s">
        <v>129</v>
      </c>
      <c r="X334" s="6" t="s">
        <v>776</v>
      </c>
      <c r="Y334" s="2" t="s">
        <v>130</v>
      </c>
      <c r="Z334" s="31">
        <v>43312</v>
      </c>
      <c r="AA334" s="32">
        <v>12363</v>
      </c>
      <c r="AB334" s="9" t="s">
        <v>921</v>
      </c>
      <c r="AC334" s="31">
        <v>43331</v>
      </c>
      <c r="AD334" s="31">
        <v>43465</v>
      </c>
      <c r="AE334" s="2"/>
      <c r="AF334" s="2"/>
      <c r="AG334" s="35">
        <v>2606.9</v>
      </c>
      <c r="AH334" s="35"/>
      <c r="AI334" s="2"/>
      <c r="AJ334" s="2"/>
      <c r="AK334" s="35"/>
      <c r="AL334" s="215">
        <f>O334-AH334+AG334-AH335+AG335-AH336+AG336</f>
        <v>13352.9</v>
      </c>
      <c r="AM334" s="215">
        <f>597+597+597+597+597+597+597+1194</f>
        <v>5373</v>
      </c>
      <c r="AN334" s="215">
        <v>6567</v>
      </c>
      <c r="AO334" s="215">
        <f>AM334+AN334</f>
        <v>11940</v>
      </c>
      <c r="AP334" s="3"/>
      <c r="AQ334" s="2"/>
      <c r="AR334" s="2"/>
      <c r="AS334" s="2"/>
      <c r="AT334" s="2"/>
      <c r="AU334" s="1"/>
      <c r="AV334" s="1"/>
      <c r="AW334" s="1"/>
      <c r="AX334" s="1"/>
      <c r="AY334" s="1"/>
      <c r="AZ334" s="1"/>
      <c r="BA334" s="1"/>
      <c r="BB334" s="1"/>
      <c r="BC334" s="1"/>
      <c r="BD334" s="1"/>
      <c r="BE334" s="1"/>
      <c r="BF334" s="1"/>
      <c r="BG334" s="1"/>
      <c r="BH334" s="1"/>
      <c r="BI334" s="1"/>
      <c r="BJ334" s="1"/>
      <c r="BK334" s="1"/>
      <c r="BL334" s="1"/>
      <c r="BM334" s="1"/>
    </row>
    <row r="335" spans="1:65" ht="38.25" x14ac:dyDescent="0.2">
      <c r="A335" s="236"/>
      <c r="B335" s="224"/>
      <c r="C335" s="212"/>
      <c r="D335" s="214"/>
      <c r="E335" s="212"/>
      <c r="F335" s="213"/>
      <c r="G335" s="212"/>
      <c r="H335" s="211"/>
      <c r="I335" s="210"/>
      <c r="J335" s="210"/>
      <c r="K335" s="221"/>
      <c r="L335" s="219"/>
      <c r="M335" s="212"/>
      <c r="N335" s="210"/>
      <c r="O335" s="215"/>
      <c r="P335" s="217"/>
      <c r="Q335" s="210"/>
      <c r="R335" s="210"/>
      <c r="S335" s="212"/>
      <c r="T335" s="212"/>
      <c r="U335" s="215"/>
      <c r="V335" s="215"/>
      <c r="W335" s="212"/>
      <c r="X335" s="6" t="s">
        <v>776</v>
      </c>
      <c r="Y335" s="2" t="s">
        <v>132</v>
      </c>
      <c r="Z335" s="31">
        <v>43444</v>
      </c>
      <c r="AA335" s="32">
        <v>12457</v>
      </c>
      <c r="AB335" s="9" t="s">
        <v>998</v>
      </c>
      <c r="AC335" s="31">
        <v>43465</v>
      </c>
      <c r="AD335" s="31">
        <v>43646</v>
      </c>
      <c r="AE335" s="2"/>
      <c r="AF335" s="2"/>
      <c r="AG335" s="35">
        <v>3582</v>
      </c>
      <c r="AH335" s="35"/>
      <c r="AI335" s="2"/>
      <c r="AJ335" s="2"/>
      <c r="AK335" s="35"/>
      <c r="AL335" s="215"/>
      <c r="AM335" s="215"/>
      <c r="AN335" s="215"/>
      <c r="AO335" s="215"/>
      <c r="AP335" s="3"/>
      <c r="AQ335" s="2"/>
      <c r="AR335" s="2"/>
      <c r="AS335" s="2"/>
      <c r="AT335" s="2"/>
      <c r="AU335" s="1"/>
      <c r="AV335" s="1"/>
      <c r="AW335" s="1"/>
      <c r="AX335" s="1"/>
      <c r="AY335" s="1"/>
      <c r="AZ335" s="1"/>
      <c r="BA335" s="1"/>
      <c r="BB335" s="1"/>
      <c r="BC335" s="1"/>
      <c r="BD335" s="1"/>
      <c r="BE335" s="1"/>
      <c r="BF335" s="1"/>
      <c r="BG335" s="1"/>
      <c r="BH335" s="1"/>
      <c r="BI335" s="1"/>
      <c r="BJ335" s="1"/>
      <c r="BK335" s="1"/>
      <c r="BL335" s="1"/>
      <c r="BM335" s="1"/>
    </row>
    <row r="336" spans="1:65" ht="38.25" x14ac:dyDescent="0.2">
      <c r="A336" s="236"/>
      <c r="B336" s="224"/>
      <c r="C336" s="212"/>
      <c r="D336" s="214"/>
      <c r="E336" s="212"/>
      <c r="F336" s="213"/>
      <c r="G336" s="212"/>
      <c r="H336" s="211"/>
      <c r="I336" s="210"/>
      <c r="J336" s="210"/>
      <c r="K336" s="221"/>
      <c r="L336" s="219"/>
      <c r="M336" s="212"/>
      <c r="N336" s="210"/>
      <c r="O336" s="215"/>
      <c r="P336" s="217"/>
      <c r="Q336" s="210"/>
      <c r="R336" s="210"/>
      <c r="S336" s="212"/>
      <c r="T336" s="212"/>
      <c r="U336" s="215"/>
      <c r="V336" s="215"/>
      <c r="W336" s="212"/>
      <c r="X336" s="6" t="s">
        <v>776</v>
      </c>
      <c r="Y336" s="2" t="s">
        <v>142</v>
      </c>
      <c r="Z336" s="31">
        <v>43630</v>
      </c>
      <c r="AA336" s="32">
        <v>12580</v>
      </c>
      <c r="AB336" s="9" t="s">
        <v>998</v>
      </c>
      <c r="AC336" s="31">
        <v>43646</v>
      </c>
      <c r="AD336" s="31">
        <v>43830</v>
      </c>
      <c r="AE336" s="2"/>
      <c r="AF336" s="2"/>
      <c r="AG336" s="35">
        <v>3582</v>
      </c>
      <c r="AH336" s="35"/>
      <c r="AI336" s="2"/>
      <c r="AJ336" s="2"/>
      <c r="AK336" s="35"/>
      <c r="AL336" s="215"/>
      <c r="AM336" s="215"/>
      <c r="AN336" s="215"/>
      <c r="AO336" s="215"/>
      <c r="AP336" s="3"/>
      <c r="AQ336" s="2"/>
      <c r="AR336" s="2"/>
      <c r="AS336" s="2"/>
      <c r="AT336" s="2"/>
      <c r="AU336" s="1"/>
      <c r="AV336" s="1"/>
      <c r="AW336" s="1"/>
      <c r="AX336" s="1"/>
      <c r="AY336" s="1"/>
      <c r="AZ336" s="1"/>
      <c r="BA336" s="1"/>
      <c r="BB336" s="1"/>
      <c r="BC336" s="1"/>
      <c r="BD336" s="1"/>
      <c r="BE336" s="1"/>
      <c r="BF336" s="1"/>
      <c r="BG336" s="1"/>
      <c r="BH336" s="1"/>
      <c r="BI336" s="1"/>
      <c r="BJ336" s="1"/>
      <c r="BK336" s="1"/>
      <c r="BL336" s="1"/>
      <c r="BM336" s="1"/>
    </row>
    <row r="337" spans="1:65" x14ac:dyDescent="0.2">
      <c r="A337" s="236">
        <v>54</v>
      </c>
      <c r="B337" s="224" t="s">
        <v>792</v>
      </c>
      <c r="C337" s="212" t="s">
        <v>538</v>
      </c>
      <c r="D337" s="214" t="s">
        <v>175</v>
      </c>
      <c r="E337" s="212" t="s">
        <v>123</v>
      </c>
      <c r="F337" s="213" t="s">
        <v>795</v>
      </c>
      <c r="G337" s="212" t="s">
        <v>812</v>
      </c>
      <c r="H337" s="211"/>
      <c r="I337" s="210"/>
      <c r="J337" s="210"/>
      <c r="K337" s="221" t="s">
        <v>791</v>
      </c>
      <c r="L337" s="219" t="s">
        <v>793</v>
      </c>
      <c r="M337" s="212" t="s">
        <v>794</v>
      </c>
      <c r="N337" s="210">
        <v>43158</v>
      </c>
      <c r="O337" s="215">
        <v>111821.16</v>
      </c>
      <c r="P337" s="217">
        <v>12250</v>
      </c>
      <c r="Q337" s="210">
        <v>43158</v>
      </c>
      <c r="R337" s="210">
        <v>43338</v>
      </c>
      <c r="S337" s="212" t="s">
        <v>747</v>
      </c>
      <c r="T337" s="212"/>
      <c r="U337" s="215"/>
      <c r="V337" s="215"/>
      <c r="W337" s="212" t="s">
        <v>176</v>
      </c>
      <c r="X337" s="9"/>
      <c r="Y337" s="2"/>
      <c r="Z337" s="31"/>
      <c r="AA337" s="32"/>
      <c r="AB337" s="9"/>
      <c r="AC337" s="2"/>
      <c r="AD337" s="2"/>
      <c r="AE337" s="2"/>
      <c r="AF337" s="2"/>
      <c r="AG337" s="35"/>
      <c r="AH337" s="35"/>
      <c r="AI337" s="2"/>
      <c r="AJ337" s="2"/>
      <c r="AK337" s="35"/>
      <c r="AL337" s="215">
        <f>O337-AH337+AG337-AH339+AG339+AG341</f>
        <v>135046.19</v>
      </c>
      <c r="AM337" s="215">
        <f>18383.76+19270.94+38772.78</f>
        <v>76427.48</v>
      </c>
      <c r="AN337" s="215">
        <v>58618.7</v>
      </c>
      <c r="AO337" s="215">
        <f>AM337+AN337</f>
        <v>135046.18</v>
      </c>
      <c r="AP337" s="3"/>
      <c r="AQ337" s="2"/>
      <c r="AR337" s="2"/>
      <c r="AS337" s="2"/>
      <c r="AT337" s="2"/>
      <c r="AU337" s="1"/>
      <c r="AV337" s="1"/>
      <c r="AW337" s="1"/>
      <c r="AX337" s="1"/>
      <c r="AY337" s="1"/>
      <c r="AZ337" s="1"/>
      <c r="BA337" s="1"/>
      <c r="BB337" s="239" t="s">
        <v>707</v>
      </c>
      <c r="BC337" s="213" t="s">
        <v>689</v>
      </c>
      <c r="BD337" s="63">
        <v>43193</v>
      </c>
      <c r="BE337" s="31">
        <v>43343</v>
      </c>
      <c r="BF337" s="63"/>
      <c r="BG337" s="1"/>
      <c r="BH337" s="1"/>
      <c r="BI337" s="239" t="s">
        <v>585</v>
      </c>
      <c r="BJ337" s="239" t="s">
        <v>584</v>
      </c>
      <c r="BK337" s="1"/>
      <c r="BL337" s="1"/>
      <c r="BM337" s="1"/>
    </row>
    <row r="338" spans="1:65" ht="76.5" x14ac:dyDescent="0.2">
      <c r="A338" s="236"/>
      <c r="B338" s="224"/>
      <c r="C338" s="212"/>
      <c r="D338" s="214"/>
      <c r="E338" s="212"/>
      <c r="F338" s="213"/>
      <c r="G338" s="212"/>
      <c r="H338" s="211"/>
      <c r="I338" s="210"/>
      <c r="J338" s="210"/>
      <c r="K338" s="221"/>
      <c r="L338" s="219"/>
      <c r="M338" s="212"/>
      <c r="N338" s="210"/>
      <c r="O338" s="215"/>
      <c r="P338" s="217"/>
      <c r="Q338" s="210"/>
      <c r="R338" s="210"/>
      <c r="S338" s="212"/>
      <c r="T338" s="212"/>
      <c r="U338" s="215"/>
      <c r="V338" s="215"/>
      <c r="W338" s="212"/>
      <c r="X338" s="9" t="s">
        <v>624</v>
      </c>
      <c r="Y338" s="2" t="s">
        <v>130</v>
      </c>
      <c r="Z338" s="31">
        <v>43336</v>
      </c>
      <c r="AA338" s="32">
        <v>12417</v>
      </c>
      <c r="AB338" s="9" t="s">
        <v>971</v>
      </c>
      <c r="AC338" s="31">
        <v>43338</v>
      </c>
      <c r="AD338" s="31">
        <v>43518</v>
      </c>
      <c r="AE338" s="2"/>
      <c r="AF338" s="2"/>
      <c r="AG338" s="35"/>
      <c r="AH338" s="35"/>
      <c r="AI338" s="2"/>
      <c r="AJ338" s="2"/>
      <c r="AK338" s="35"/>
      <c r="AL338" s="215"/>
      <c r="AM338" s="215"/>
      <c r="AN338" s="215"/>
      <c r="AO338" s="215"/>
      <c r="AP338" s="3"/>
      <c r="AQ338" s="2"/>
      <c r="AR338" s="2"/>
      <c r="AS338" s="2"/>
      <c r="AT338" s="2"/>
      <c r="AU338" s="1"/>
      <c r="AV338" s="1"/>
      <c r="AW338" s="1"/>
      <c r="AX338" s="1"/>
      <c r="AY338" s="1"/>
      <c r="AZ338" s="1"/>
      <c r="BA338" s="1"/>
      <c r="BB338" s="239"/>
      <c r="BC338" s="213"/>
      <c r="BD338" s="31">
        <v>43343</v>
      </c>
      <c r="BE338" s="31">
        <v>43493</v>
      </c>
      <c r="BF338" s="63"/>
      <c r="BG338" s="1"/>
      <c r="BH338" s="1"/>
      <c r="BI338" s="239"/>
      <c r="BJ338" s="239"/>
      <c r="BK338" s="1"/>
      <c r="BL338" s="1"/>
      <c r="BM338" s="1"/>
    </row>
    <row r="339" spans="1:65" ht="102" x14ac:dyDescent="0.2">
      <c r="A339" s="236"/>
      <c r="B339" s="224"/>
      <c r="C339" s="212"/>
      <c r="D339" s="214"/>
      <c r="E339" s="212"/>
      <c r="F339" s="213"/>
      <c r="G339" s="212"/>
      <c r="H339" s="211"/>
      <c r="I339" s="210"/>
      <c r="J339" s="210"/>
      <c r="K339" s="221"/>
      <c r="L339" s="219"/>
      <c r="M339" s="212"/>
      <c r="N339" s="210"/>
      <c r="O339" s="215"/>
      <c r="P339" s="217"/>
      <c r="Q339" s="210"/>
      <c r="R339" s="210"/>
      <c r="S339" s="212"/>
      <c r="T339" s="212"/>
      <c r="U339" s="215"/>
      <c r="V339" s="215"/>
      <c r="W339" s="212"/>
      <c r="X339" s="9" t="s">
        <v>285</v>
      </c>
      <c r="Y339" s="2" t="s">
        <v>132</v>
      </c>
      <c r="Z339" s="31">
        <v>43389</v>
      </c>
      <c r="AA339" s="32">
        <v>12417</v>
      </c>
      <c r="AB339" s="9" t="s">
        <v>972</v>
      </c>
      <c r="AC339" s="31"/>
      <c r="AD339" s="31"/>
      <c r="AE339" s="2"/>
      <c r="AF339" s="2"/>
      <c r="AG339" s="35">
        <v>4126.2</v>
      </c>
      <c r="AH339" s="35"/>
      <c r="AI339" s="2"/>
      <c r="AJ339" s="2"/>
      <c r="AK339" s="35"/>
      <c r="AL339" s="215"/>
      <c r="AM339" s="215"/>
      <c r="AN339" s="215"/>
      <c r="AO339" s="215"/>
      <c r="AP339" s="3"/>
      <c r="AQ339" s="2"/>
      <c r="AR339" s="2"/>
      <c r="AS339" s="2"/>
      <c r="AT339" s="2"/>
      <c r="AU339" s="1"/>
      <c r="AV339" s="1"/>
      <c r="AW339" s="1"/>
      <c r="AX339" s="1"/>
      <c r="AY339" s="1"/>
      <c r="AZ339" s="1"/>
      <c r="BA339" s="1"/>
      <c r="BB339" s="239"/>
      <c r="BC339" s="213"/>
      <c r="BD339" s="31"/>
      <c r="BE339" s="31"/>
      <c r="BF339" s="63"/>
      <c r="BG339" s="1"/>
      <c r="BH339" s="1"/>
      <c r="BI339" s="239"/>
      <c r="BJ339" s="239"/>
      <c r="BK339" s="1"/>
      <c r="BL339" s="1"/>
      <c r="BM339" s="1"/>
    </row>
    <row r="340" spans="1:65" ht="76.5" x14ac:dyDescent="0.2">
      <c r="A340" s="236"/>
      <c r="B340" s="224"/>
      <c r="C340" s="212"/>
      <c r="D340" s="214"/>
      <c r="E340" s="212"/>
      <c r="F340" s="213"/>
      <c r="G340" s="212"/>
      <c r="H340" s="211"/>
      <c r="I340" s="210"/>
      <c r="J340" s="210"/>
      <c r="K340" s="221"/>
      <c r="L340" s="219"/>
      <c r="M340" s="212"/>
      <c r="N340" s="210"/>
      <c r="O340" s="215"/>
      <c r="P340" s="217"/>
      <c r="Q340" s="210"/>
      <c r="R340" s="210"/>
      <c r="S340" s="212"/>
      <c r="T340" s="212"/>
      <c r="U340" s="215"/>
      <c r="V340" s="215"/>
      <c r="W340" s="212"/>
      <c r="X340" s="9" t="s">
        <v>624</v>
      </c>
      <c r="Y340" s="2" t="s">
        <v>142</v>
      </c>
      <c r="Z340" s="31">
        <v>43493</v>
      </c>
      <c r="AA340" s="32">
        <v>12539</v>
      </c>
      <c r="AB340" s="9" t="s">
        <v>1293</v>
      </c>
      <c r="AC340" s="31">
        <v>43518</v>
      </c>
      <c r="AD340" s="31">
        <v>43638</v>
      </c>
      <c r="AE340" s="2"/>
      <c r="AF340" s="2"/>
      <c r="AG340" s="35"/>
      <c r="AH340" s="35"/>
      <c r="AI340" s="2"/>
      <c r="AJ340" s="2"/>
      <c r="AK340" s="35"/>
      <c r="AL340" s="215"/>
      <c r="AM340" s="215"/>
      <c r="AN340" s="215"/>
      <c r="AO340" s="215"/>
      <c r="AP340" s="3"/>
      <c r="AQ340" s="2"/>
      <c r="AR340" s="2"/>
      <c r="AS340" s="2"/>
      <c r="AT340" s="2"/>
      <c r="AU340" s="1"/>
      <c r="AV340" s="1"/>
      <c r="AW340" s="1"/>
      <c r="AX340" s="1"/>
      <c r="AY340" s="1"/>
      <c r="AZ340" s="1"/>
      <c r="BA340" s="1"/>
      <c r="BB340" s="1"/>
      <c r="BC340" s="9"/>
      <c r="BD340" s="31"/>
      <c r="BE340" s="31"/>
      <c r="BF340" s="63"/>
      <c r="BG340" s="1"/>
      <c r="BH340" s="1"/>
      <c r="BI340" s="1"/>
      <c r="BJ340" s="1"/>
      <c r="BK340" s="1"/>
      <c r="BL340" s="1"/>
      <c r="BM340" s="1"/>
    </row>
    <row r="341" spans="1:65" ht="114.75" x14ac:dyDescent="0.2">
      <c r="A341" s="236"/>
      <c r="B341" s="224"/>
      <c r="C341" s="212"/>
      <c r="D341" s="214"/>
      <c r="E341" s="212"/>
      <c r="F341" s="213"/>
      <c r="G341" s="212"/>
      <c r="H341" s="211"/>
      <c r="I341" s="210"/>
      <c r="J341" s="210"/>
      <c r="K341" s="221"/>
      <c r="L341" s="219"/>
      <c r="M341" s="212"/>
      <c r="N341" s="210"/>
      <c r="O341" s="215"/>
      <c r="P341" s="217"/>
      <c r="Q341" s="210"/>
      <c r="R341" s="210"/>
      <c r="S341" s="212"/>
      <c r="T341" s="212"/>
      <c r="U341" s="215"/>
      <c r="V341" s="215"/>
      <c r="W341" s="212"/>
      <c r="X341" s="9" t="s">
        <v>285</v>
      </c>
      <c r="Y341" s="2" t="s">
        <v>143</v>
      </c>
      <c r="Z341" s="31">
        <v>43556</v>
      </c>
      <c r="AA341" s="32">
        <v>12539</v>
      </c>
      <c r="AB341" s="9" t="s">
        <v>1294</v>
      </c>
      <c r="AC341" s="31"/>
      <c r="AD341" s="31"/>
      <c r="AE341" s="2"/>
      <c r="AF341" s="2"/>
      <c r="AG341" s="35">
        <v>19098.830000000002</v>
      </c>
      <c r="AH341" s="35"/>
      <c r="AI341" s="2"/>
      <c r="AJ341" s="2"/>
      <c r="AK341" s="35"/>
      <c r="AL341" s="215"/>
      <c r="AM341" s="215"/>
      <c r="AN341" s="215"/>
      <c r="AO341" s="215"/>
      <c r="AP341" s="3"/>
      <c r="AQ341" s="2"/>
      <c r="AR341" s="2"/>
      <c r="AS341" s="2"/>
      <c r="AT341" s="2"/>
      <c r="AU341" s="1"/>
      <c r="AV341" s="1"/>
      <c r="AW341" s="1"/>
      <c r="AX341" s="1"/>
      <c r="AY341" s="1"/>
      <c r="AZ341" s="1"/>
      <c r="BA341" s="1"/>
      <c r="BB341" s="1"/>
      <c r="BC341" s="9"/>
      <c r="BD341" s="31"/>
      <c r="BE341" s="31"/>
      <c r="BF341" s="63"/>
      <c r="BG341" s="1"/>
      <c r="BH341" s="1"/>
      <c r="BI341" s="1"/>
      <c r="BJ341" s="1"/>
      <c r="BK341" s="1"/>
      <c r="BL341" s="1"/>
      <c r="BM341" s="1"/>
    </row>
    <row r="342" spans="1:65" ht="51" x14ac:dyDescent="0.2">
      <c r="A342" s="236">
        <v>55</v>
      </c>
      <c r="B342" s="224" t="s">
        <v>798</v>
      </c>
      <c r="C342" s="212" t="s">
        <v>731</v>
      </c>
      <c r="D342" s="214" t="s">
        <v>124</v>
      </c>
      <c r="E342" s="212" t="s">
        <v>123</v>
      </c>
      <c r="F342" s="213" t="s">
        <v>799</v>
      </c>
      <c r="G342" s="212" t="s">
        <v>811</v>
      </c>
      <c r="H342" s="211" t="s">
        <v>727</v>
      </c>
      <c r="I342" s="210">
        <v>43133</v>
      </c>
      <c r="J342" s="210">
        <v>43498</v>
      </c>
      <c r="K342" s="221" t="s">
        <v>797</v>
      </c>
      <c r="L342" s="219" t="s">
        <v>800</v>
      </c>
      <c r="M342" s="212" t="s">
        <v>801</v>
      </c>
      <c r="N342" s="210">
        <v>43159</v>
      </c>
      <c r="O342" s="215">
        <v>107581</v>
      </c>
      <c r="P342" s="217">
        <v>12259</v>
      </c>
      <c r="Q342" s="210">
        <v>43159</v>
      </c>
      <c r="R342" s="210">
        <v>43340</v>
      </c>
      <c r="S342" s="212" t="s">
        <v>151</v>
      </c>
      <c r="T342" s="212"/>
      <c r="U342" s="215"/>
      <c r="V342" s="215"/>
      <c r="W342" s="212" t="s">
        <v>742</v>
      </c>
      <c r="X342" s="6" t="s">
        <v>776</v>
      </c>
      <c r="Y342" s="2" t="s">
        <v>130</v>
      </c>
      <c r="Z342" s="31">
        <v>43326</v>
      </c>
      <c r="AA342" s="32">
        <v>12374</v>
      </c>
      <c r="AB342" s="9" t="s">
        <v>942</v>
      </c>
      <c r="AC342" s="31">
        <v>43340</v>
      </c>
      <c r="AD342" s="31">
        <v>43465</v>
      </c>
      <c r="AE342" s="2"/>
      <c r="AF342" s="2"/>
      <c r="AG342" s="35">
        <v>107581</v>
      </c>
      <c r="AH342" s="35"/>
      <c r="AI342" s="2"/>
      <c r="AJ342" s="2"/>
      <c r="AK342" s="35"/>
      <c r="AL342" s="215">
        <f>O342-AH342+AG342-AH343+AG343-AH344+AG344-AH345+AG345</f>
        <v>537905</v>
      </c>
      <c r="AM342" s="215">
        <f>1267.9+1342.9+1320.6+733.3+1393.8+5827.11</f>
        <v>11885.61</v>
      </c>
      <c r="AN342" s="215">
        <v>9730.4</v>
      </c>
      <c r="AO342" s="215">
        <f>AM342+AN342</f>
        <v>21616.010000000002</v>
      </c>
      <c r="AP342" s="3"/>
      <c r="AQ342" s="2"/>
      <c r="AR342" s="2"/>
      <c r="AS342" s="2"/>
      <c r="AT342" s="2"/>
      <c r="AU342" s="1"/>
      <c r="AV342" s="1"/>
      <c r="AW342" s="1"/>
      <c r="AX342" s="1"/>
      <c r="AY342" s="1"/>
      <c r="AZ342" s="1"/>
      <c r="BA342" s="1"/>
      <c r="BB342" s="1"/>
      <c r="BC342" s="1"/>
      <c r="BD342" s="1"/>
      <c r="BE342" s="1"/>
      <c r="BF342" s="1"/>
      <c r="BG342" s="1"/>
      <c r="BH342" s="1"/>
      <c r="BI342" s="1"/>
      <c r="BJ342" s="1"/>
      <c r="BK342" s="1"/>
      <c r="BL342" s="1"/>
      <c r="BM342" s="1"/>
    </row>
    <row r="343" spans="1:65" ht="38.25" x14ac:dyDescent="0.2">
      <c r="A343" s="236"/>
      <c r="B343" s="224"/>
      <c r="C343" s="212"/>
      <c r="D343" s="214"/>
      <c r="E343" s="212"/>
      <c r="F343" s="213"/>
      <c r="G343" s="212"/>
      <c r="H343" s="211"/>
      <c r="I343" s="210"/>
      <c r="J343" s="210"/>
      <c r="K343" s="221"/>
      <c r="L343" s="219"/>
      <c r="M343" s="212"/>
      <c r="N343" s="210"/>
      <c r="O343" s="215"/>
      <c r="P343" s="217"/>
      <c r="Q343" s="210"/>
      <c r="R343" s="210"/>
      <c r="S343" s="212"/>
      <c r="T343" s="212"/>
      <c r="U343" s="215"/>
      <c r="V343" s="215"/>
      <c r="W343" s="212"/>
      <c r="X343" s="6" t="s">
        <v>776</v>
      </c>
      <c r="Y343" s="2" t="s">
        <v>132</v>
      </c>
      <c r="Z343" s="31">
        <v>43452</v>
      </c>
      <c r="AA343" s="32">
        <v>12465</v>
      </c>
      <c r="AB343" s="9" t="s">
        <v>1022</v>
      </c>
      <c r="AC343" s="31">
        <v>43465</v>
      </c>
      <c r="AD343" s="31">
        <v>43646</v>
      </c>
      <c r="AE343" s="2"/>
      <c r="AF343" s="2"/>
      <c r="AG343" s="35">
        <v>107581</v>
      </c>
      <c r="AH343" s="35"/>
      <c r="AI343" s="2"/>
      <c r="AJ343" s="2"/>
      <c r="AK343" s="35"/>
      <c r="AL343" s="215"/>
      <c r="AM343" s="215"/>
      <c r="AN343" s="215"/>
      <c r="AO343" s="215"/>
      <c r="AP343" s="3"/>
      <c r="AQ343" s="2"/>
      <c r="AR343" s="2"/>
      <c r="AS343" s="2"/>
      <c r="AT343" s="2"/>
      <c r="AU343" s="1"/>
      <c r="AV343" s="1"/>
      <c r="AW343" s="1"/>
      <c r="AX343" s="1"/>
      <c r="AY343" s="1"/>
      <c r="AZ343" s="1"/>
      <c r="BA343" s="1"/>
      <c r="BB343" s="1"/>
      <c r="BC343" s="1"/>
      <c r="BD343" s="1"/>
      <c r="BE343" s="1"/>
      <c r="BF343" s="1"/>
      <c r="BG343" s="1"/>
      <c r="BH343" s="1"/>
      <c r="BI343" s="1"/>
      <c r="BJ343" s="1"/>
      <c r="BK343" s="1"/>
      <c r="BL343" s="1"/>
      <c r="BM343" s="1"/>
    </row>
    <row r="344" spans="1:65" ht="38.25" x14ac:dyDescent="0.2">
      <c r="A344" s="236"/>
      <c r="B344" s="224"/>
      <c r="C344" s="212"/>
      <c r="D344" s="214"/>
      <c r="E344" s="212"/>
      <c r="F344" s="213"/>
      <c r="G344" s="212"/>
      <c r="H344" s="211"/>
      <c r="I344" s="210"/>
      <c r="J344" s="210"/>
      <c r="K344" s="221"/>
      <c r="L344" s="219"/>
      <c r="M344" s="212"/>
      <c r="N344" s="210"/>
      <c r="O344" s="215"/>
      <c r="P344" s="217"/>
      <c r="Q344" s="210"/>
      <c r="R344" s="210"/>
      <c r="S344" s="212"/>
      <c r="T344" s="212"/>
      <c r="U344" s="215"/>
      <c r="V344" s="215"/>
      <c r="W344" s="212"/>
      <c r="X344" s="6" t="s">
        <v>776</v>
      </c>
      <c r="Y344" s="2" t="s">
        <v>142</v>
      </c>
      <c r="Z344" s="31">
        <v>43635</v>
      </c>
      <c r="AA344" s="32">
        <v>12587</v>
      </c>
      <c r="AB344" s="9" t="s">
        <v>1022</v>
      </c>
      <c r="AC344" s="31">
        <v>43646</v>
      </c>
      <c r="AD344" s="31">
        <v>43830</v>
      </c>
      <c r="AE344" s="2"/>
      <c r="AF344" s="2"/>
      <c r="AG344" s="35">
        <v>107581</v>
      </c>
      <c r="AH344" s="35"/>
      <c r="AI344" s="2"/>
      <c r="AJ344" s="2"/>
      <c r="AK344" s="35"/>
      <c r="AL344" s="215"/>
      <c r="AM344" s="215"/>
      <c r="AN344" s="215"/>
      <c r="AO344" s="215"/>
      <c r="AP344" s="3"/>
      <c r="AQ344" s="2"/>
      <c r="AR344" s="2"/>
      <c r="AS344" s="2"/>
      <c r="AT344" s="2"/>
      <c r="AU344" s="1"/>
      <c r="AV344" s="1"/>
      <c r="AW344" s="1"/>
      <c r="AX344" s="1"/>
      <c r="AY344" s="1"/>
      <c r="AZ344" s="1"/>
      <c r="BA344" s="1"/>
      <c r="BB344" s="1"/>
      <c r="BC344" s="1"/>
      <c r="BD344" s="1"/>
      <c r="BE344" s="1"/>
      <c r="BF344" s="1"/>
      <c r="BG344" s="1"/>
      <c r="BH344" s="1"/>
      <c r="BI344" s="1"/>
      <c r="BJ344" s="1"/>
      <c r="BK344" s="1"/>
      <c r="BL344" s="1"/>
      <c r="BM344" s="1"/>
    </row>
    <row r="345" spans="1:65" ht="38.25" x14ac:dyDescent="0.2">
      <c r="A345" s="236"/>
      <c r="B345" s="224"/>
      <c r="C345" s="212"/>
      <c r="D345" s="214"/>
      <c r="E345" s="212"/>
      <c r="F345" s="213"/>
      <c r="G345" s="212"/>
      <c r="H345" s="211"/>
      <c r="I345" s="210"/>
      <c r="J345" s="210"/>
      <c r="K345" s="221"/>
      <c r="L345" s="219"/>
      <c r="M345" s="212"/>
      <c r="N345" s="210"/>
      <c r="O345" s="215"/>
      <c r="P345" s="217"/>
      <c r="Q345" s="210"/>
      <c r="R345" s="210"/>
      <c r="S345" s="212"/>
      <c r="T345" s="212"/>
      <c r="U345" s="215"/>
      <c r="V345" s="215"/>
      <c r="W345" s="212"/>
      <c r="X345" s="6" t="s">
        <v>776</v>
      </c>
      <c r="Y345" s="2" t="s">
        <v>143</v>
      </c>
      <c r="Z345" s="31">
        <v>43808</v>
      </c>
      <c r="AA345" s="32">
        <v>12717</v>
      </c>
      <c r="AB345" s="9" t="s">
        <v>1022</v>
      </c>
      <c r="AC345" s="31">
        <v>43830</v>
      </c>
      <c r="AD345" s="31">
        <v>44012</v>
      </c>
      <c r="AE345" s="2"/>
      <c r="AF345" s="2"/>
      <c r="AG345" s="35">
        <v>107581</v>
      </c>
      <c r="AH345" s="35"/>
      <c r="AI345" s="2"/>
      <c r="AJ345" s="2"/>
      <c r="AK345" s="35"/>
      <c r="AL345" s="215"/>
      <c r="AM345" s="215"/>
      <c r="AN345" s="215"/>
      <c r="AO345" s="215"/>
      <c r="AP345" s="3"/>
      <c r="AQ345" s="2"/>
      <c r="AR345" s="2"/>
      <c r="AS345" s="2"/>
      <c r="AT345" s="2"/>
      <c r="AU345" s="1"/>
      <c r="AV345" s="1"/>
      <c r="AW345" s="1"/>
      <c r="AX345" s="1"/>
      <c r="AY345" s="1"/>
      <c r="AZ345" s="1"/>
      <c r="BA345" s="1"/>
      <c r="BB345" s="1"/>
      <c r="BC345" s="1"/>
      <c r="BD345" s="1"/>
      <c r="BE345" s="1"/>
      <c r="BF345" s="1"/>
      <c r="BG345" s="1"/>
      <c r="BH345" s="1"/>
      <c r="BI345" s="1"/>
      <c r="BJ345" s="1"/>
      <c r="BK345" s="1"/>
      <c r="BL345" s="1"/>
      <c r="BM345" s="1"/>
    </row>
    <row r="346" spans="1:65" ht="51" x14ac:dyDescent="0.2">
      <c r="A346" s="236">
        <v>56</v>
      </c>
      <c r="B346" s="224" t="s">
        <v>739</v>
      </c>
      <c r="C346" s="212" t="s">
        <v>597</v>
      </c>
      <c r="D346" s="214" t="s">
        <v>124</v>
      </c>
      <c r="E346" s="212" t="s">
        <v>123</v>
      </c>
      <c r="F346" s="213" t="s">
        <v>740</v>
      </c>
      <c r="G346" s="212" t="s">
        <v>755</v>
      </c>
      <c r="H346" s="211" t="s">
        <v>594</v>
      </c>
      <c r="I346" s="210">
        <v>43082</v>
      </c>
      <c r="J346" s="210">
        <v>43447</v>
      </c>
      <c r="K346" s="221" t="s">
        <v>814</v>
      </c>
      <c r="L346" s="219" t="s">
        <v>741</v>
      </c>
      <c r="M346" s="212" t="s">
        <v>815</v>
      </c>
      <c r="N346" s="210">
        <v>43159</v>
      </c>
      <c r="O346" s="215">
        <v>11622.44</v>
      </c>
      <c r="P346" s="217">
        <v>12261</v>
      </c>
      <c r="Q346" s="210">
        <v>43159</v>
      </c>
      <c r="R346" s="210">
        <v>43279</v>
      </c>
      <c r="S346" s="212" t="s">
        <v>747</v>
      </c>
      <c r="T346" s="212"/>
      <c r="U346" s="215"/>
      <c r="V346" s="215"/>
      <c r="W346" s="212" t="s">
        <v>742</v>
      </c>
      <c r="X346" s="6" t="s">
        <v>776</v>
      </c>
      <c r="Y346" s="2" t="s">
        <v>130</v>
      </c>
      <c r="Z346" s="31">
        <v>43272</v>
      </c>
      <c r="AA346" s="32">
        <v>12336</v>
      </c>
      <c r="AB346" s="9" t="s">
        <v>903</v>
      </c>
      <c r="AC346" s="31">
        <v>43279</v>
      </c>
      <c r="AD346" s="31">
        <v>43465</v>
      </c>
      <c r="AE346" s="2"/>
      <c r="AF346" s="2"/>
      <c r="AG346" s="35">
        <v>17433.66</v>
      </c>
      <c r="AH346" s="35"/>
      <c r="AI346" s="2"/>
      <c r="AJ346" s="2"/>
      <c r="AK346" s="35"/>
      <c r="AL346" s="215">
        <f>O346-AH346+AG346-AH347+AG347-AH348+AG348-AH349+AG349</f>
        <v>81357.08</v>
      </c>
      <c r="AM346" s="215">
        <f>2905.61+2905.61+2905.61+2905.61+2905.61+2905.61+2905.61+5811.22</f>
        <v>26150.49</v>
      </c>
      <c r="AN346" s="215">
        <v>34867.32</v>
      </c>
      <c r="AO346" s="215">
        <f>AM346+AN346</f>
        <v>61017.81</v>
      </c>
      <c r="AP346" s="3"/>
      <c r="AQ346" s="2"/>
      <c r="AR346" s="2"/>
      <c r="AS346" s="2"/>
      <c r="AT346" s="2"/>
      <c r="AU346" s="1"/>
      <c r="AV346" s="1"/>
      <c r="AW346" s="1"/>
      <c r="AX346" s="1"/>
      <c r="AY346" s="1"/>
      <c r="AZ346" s="1"/>
      <c r="BA346" s="1"/>
      <c r="BB346" s="1"/>
      <c r="BC346" s="1"/>
      <c r="BD346" s="1"/>
      <c r="BE346" s="1"/>
      <c r="BF346" s="1"/>
      <c r="BG346" s="1"/>
      <c r="BH346" s="1"/>
      <c r="BI346" s="1"/>
      <c r="BJ346" s="1"/>
      <c r="BK346" s="1"/>
      <c r="BL346" s="1"/>
      <c r="BM346" s="1"/>
    </row>
    <row r="347" spans="1:65" ht="38.25" x14ac:dyDescent="0.2">
      <c r="A347" s="236"/>
      <c r="B347" s="224"/>
      <c r="C347" s="212"/>
      <c r="D347" s="214"/>
      <c r="E347" s="212"/>
      <c r="F347" s="213"/>
      <c r="G347" s="212"/>
      <c r="H347" s="211"/>
      <c r="I347" s="210"/>
      <c r="J347" s="210"/>
      <c r="K347" s="221"/>
      <c r="L347" s="219"/>
      <c r="M347" s="212"/>
      <c r="N347" s="210"/>
      <c r="O347" s="215"/>
      <c r="P347" s="217"/>
      <c r="Q347" s="210"/>
      <c r="R347" s="210"/>
      <c r="S347" s="212"/>
      <c r="T347" s="212"/>
      <c r="U347" s="215"/>
      <c r="V347" s="215"/>
      <c r="W347" s="212"/>
      <c r="X347" s="6" t="s">
        <v>776</v>
      </c>
      <c r="Y347" s="2" t="s">
        <v>132</v>
      </c>
      <c r="Z347" s="31">
        <v>43440</v>
      </c>
      <c r="AA347" s="32">
        <v>12456</v>
      </c>
      <c r="AB347" s="9" t="s">
        <v>982</v>
      </c>
      <c r="AC347" s="31">
        <v>43465</v>
      </c>
      <c r="AD347" s="31">
        <v>43646</v>
      </c>
      <c r="AE347" s="2"/>
      <c r="AF347" s="2"/>
      <c r="AG347" s="35">
        <v>17433.66</v>
      </c>
      <c r="AH347" s="35"/>
      <c r="AI347" s="2"/>
      <c r="AJ347" s="2"/>
      <c r="AK347" s="35"/>
      <c r="AL347" s="215"/>
      <c r="AM347" s="215"/>
      <c r="AN347" s="215"/>
      <c r="AO347" s="215"/>
      <c r="AP347" s="3"/>
      <c r="AQ347" s="2"/>
      <c r="AR347" s="2"/>
      <c r="AS347" s="2"/>
      <c r="AT347" s="2"/>
      <c r="AU347" s="1"/>
      <c r="AV347" s="1"/>
      <c r="AW347" s="1"/>
      <c r="AX347" s="1"/>
      <c r="AY347" s="1"/>
      <c r="AZ347" s="1"/>
      <c r="BA347" s="1"/>
      <c r="BB347" s="1"/>
      <c r="BC347" s="1"/>
      <c r="BD347" s="1"/>
      <c r="BE347" s="1"/>
      <c r="BF347" s="1"/>
      <c r="BG347" s="1"/>
      <c r="BH347" s="1"/>
      <c r="BI347" s="1"/>
      <c r="BJ347" s="1"/>
      <c r="BK347" s="1"/>
      <c r="BL347" s="1"/>
      <c r="BM347" s="1"/>
    </row>
    <row r="348" spans="1:65" ht="38.25" x14ac:dyDescent="0.2">
      <c r="A348" s="236"/>
      <c r="B348" s="224"/>
      <c r="C348" s="212"/>
      <c r="D348" s="214"/>
      <c r="E348" s="212"/>
      <c r="F348" s="213"/>
      <c r="G348" s="212"/>
      <c r="H348" s="211"/>
      <c r="I348" s="210"/>
      <c r="J348" s="210"/>
      <c r="K348" s="221"/>
      <c r="L348" s="219"/>
      <c r="M348" s="212"/>
      <c r="N348" s="210"/>
      <c r="O348" s="215"/>
      <c r="P348" s="217"/>
      <c r="Q348" s="210"/>
      <c r="R348" s="210"/>
      <c r="S348" s="212"/>
      <c r="T348" s="212"/>
      <c r="U348" s="215"/>
      <c r="V348" s="215"/>
      <c r="W348" s="212"/>
      <c r="X348" s="6" t="s">
        <v>776</v>
      </c>
      <c r="Y348" s="2" t="s">
        <v>142</v>
      </c>
      <c r="Z348" s="31">
        <v>43630</v>
      </c>
      <c r="AA348" s="32">
        <v>12579</v>
      </c>
      <c r="AB348" s="9" t="s">
        <v>982</v>
      </c>
      <c r="AC348" s="31">
        <v>43646</v>
      </c>
      <c r="AD348" s="31">
        <v>43830</v>
      </c>
      <c r="AE348" s="2"/>
      <c r="AF348" s="2"/>
      <c r="AG348" s="35">
        <v>17433.66</v>
      </c>
      <c r="AH348" s="35"/>
      <c r="AI348" s="2"/>
      <c r="AJ348" s="2"/>
      <c r="AK348" s="35"/>
      <c r="AL348" s="215"/>
      <c r="AM348" s="215"/>
      <c r="AN348" s="215"/>
      <c r="AO348" s="215"/>
      <c r="AP348" s="3"/>
      <c r="AQ348" s="2"/>
      <c r="AR348" s="2"/>
      <c r="AS348" s="2"/>
      <c r="AT348" s="2"/>
      <c r="AU348" s="1"/>
      <c r="AV348" s="1"/>
      <c r="AW348" s="1"/>
      <c r="AX348" s="1"/>
      <c r="AY348" s="1"/>
      <c r="AZ348" s="1"/>
      <c r="BA348" s="1"/>
      <c r="BB348" s="1"/>
      <c r="BC348" s="1"/>
      <c r="BD348" s="1"/>
      <c r="BE348" s="1"/>
      <c r="BF348" s="1"/>
      <c r="BG348" s="1"/>
      <c r="BH348" s="1"/>
      <c r="BI348" s="1"/>
      <c r="BJ348" s="1"/>
      <c r="BK348" s="1"/>
      <c r="BL348" s="1"/>
      <c r="BM348" s="1"/>
    </row>
    <row r="349" spans="1:65" ht="38.25" x14ac:dyDescent="0.2">
      <c r="A349" s="236"/>
      <c r="B349" s="224"/>
      <c r="C349" s="212"/>
      <c r="D349" s="214"/>
      <c r="E349" s="212"/>
      <c r="F349" s="213"/>
      <c r="G349" s="212"/>
      <c r="H349" s="211"/>
      <c r="I349" s="210"/>
      <c r="J349" s="210"/>
      <c r="K349" s="221"/>
      <c r="L349" s="219"/>
      <c r="M349" s="212"/>
      <c r="N349" s="210"/>
      <c r="O349" s="215"/>
      <c r="P349" s="217"/>
      <c r="Q349" s="210"/>
      <c r="R349" s="210"/>
      <c r="S349" s="212"/>
      <c r="T349" s="212"/>
      <c r="U349" s="215"/>
      <c r="V349" s="215"/>
      <c r="W349" s="212"/>
      <c r="X349" s="6" t="s">
        <v>776</v>
      </c>
      <c r="Y349" s="2" t="s">
        <v>143</v>
      </c>
      <c r="Z349" s="31">
        <v>43802</v>
      </c>
      <c r="AA349" s="32">
        <v>12721</v>
      </c>
      <c r="AB349" s="9" t="s">
        <v>982</v>
      </c>
      <c r="AC349" s="31">
        <v>43830</v>
      </c>
      <c r="AD349" s="31">
        <v>44012</v>
      </c>
      <c r="AE349" s="2"/>
      <c r="AF349" s="2"/>
      <c r="AG349" s="35">
        <v>17433.66</v>
      </c>
      <c r="AH349" s="35"/>
      <c r="AI349" s="2"/>
      <c r="AJ349" s="2"/>
      <c r="AK349" s="35"/>
      <c r="AL349" s="215"/>
      <c r="AM349" s="215"/>
      <c r="AN349" s="215"/>
      <c r="AO349" s="215"/>
      <c r="AP349" s="3"/>
      <c r="AQ349" s="2"/>
      <c r="AR349" s="2"/>
      <c r="AS349" s="2"/>
      <c r="AT349" s="2"/>
      <c r="AU349" s="1"/>
      <c r="AV349" s="1"/>
      <c r="AW349" s="1"/>
      <c r="AX349" s="1"/>
      <c r="AY349" s="1"/>
      <c r="AZ349" s="1"/>
      <c r="BA349" s="1"/>
      <c r="BB349" s="1"/>
      <c r="BC349" s="1"/>
      <c r="BD349" s="1"/>
      <c r="BE349" s="1"/>
      <c r="BF349" s="1"/>
      <c r="BG349" s="1"/>
      <c r="BH349" s="1"/>
      <c r="BI349" s="1"/>
      <c r="BJ349" s="1"/>
      <c r="BK349" s="1"/>
      <c r="BL349" s="1"/>
      <c r="BM349" s="1"/>
    </row>
    <row r="350" spans="1:65" ht="51" x14ac:dyDescent="0.2">
      <c r="A350" s="236">
        <v>57</v>
      </c>
      <c r="B350" s="224" t="s">
        <v>825</v>
      </c>
      <c r="C350" s="212" t="s">
        <v>725</v>
      </c>
      <c r="D350" s="214" t="s">
        <v>969</v>
      </c>
      <c r="E350" s="212" t="s">
        <v>123</v>
      </c>
      <c r="F350" s="213" t="s">
        <v>828</v>
      </c>
      <c r="G350" s="212" t="s">
        <v>831</v>
      </c>
      <c r="H350" s="211"/>
      <c r="I350" s="211"/>
      <c r="J350" s="211"/>
      <c r="K350" s="221" t="s">
        <v>824</v>
      </c>
      <c r="L350" s="219" t="s">
        <v>826</v>
      </c>
      <c r="M350" s="212" t="s">
        <v>827</v>
      </c>
      <c r="N350" s="210">
        <v>43196</v>
      </c>
      <c r="O350" s="215">
        <v>126000</v>
      </c>
      <c r="P350" s="217">
        <v>12280</v>
      </c>
      <c r="Q350" s="210">
        <v>43196</v>
      </c>
      <c r="R350" s="210">
        <v>43379</v>
      </c>
      <c r="S350" s="212" t="s">
        <v>744</v>
      </c>
      <c r="T350" s="212"/>
      <c r="U350" s="215"/>
      <c r="V350" s="215"/>
      <c r="W350" s="212" t="s">
        <v>129</v>
      </c>
      <c r="X350" s="6" t="s">
        <v>776</v>
      </c>
      <c r="Y350" s="2" t="s">
        <v>130</v>
      </c>
      <c r="Z350" s="31">
        <v>43378</v>
      </c>
      <c r="AA350" s="32">
        <v>12417</v>
      </c>
      <c r="AB350" s="9" t="s">
        <v>970</v>
      </c>
      <c r="AC350" s="31">
        <v>43379</v>
      </c>
      <c r="AD350" s="31">
        <v>43465</v>
      </c>
      <c r="AE350" s="2"/>
      <c r="AF350" s="2"/>
      <c r="AG350" s="35">
        <v>58800</v>
      </c>
      <c r="AH350" s="35"/>
      <c r="AI350" s="2"/>
      <c r="AJ350" s="2"/>
      <c r="AK350" s="35"/>
      <c r="AL350" s="215">
        <f>O350-AH350+AG350-AH351+AG351-AH352+AG352-AH353+AG353</f>
        <v>562800</v>
      </c>
      <c r="AM350" s="215">
        <f>2500+21000+21000+21000+21000+21000+21000+42000</f>
        <v>170500</v>
      </c>
      <c r="AN350" s="215">
        <v>252000</v>
      </c>
      <c r="AO350" s="215">
        <f>AM350+AN350</f>
        <v>422500</v>
      </c>
      <c r="AP350" s="2" t="s">
        <v>535</v>
      </c>
      <c r="AQ350" s="31">
        <v>42851</v>
      </c>
      <c r="AR350" s="31">
        <v>43216</v>
      </c>
      <c r="AS350" s="32">
        <v>12050</v>
      </c>
      <c r="AT350" s="9" t="s">
        <v>829</v>
      </c>
      <c r="AU350" s="43">
        <v>12050</v>
      </c>
      <c r="AV350" s="1"/>
      <c r="AW350" s="2"/>
      <c r="AX350" s="1"/>
      <c r="AY350" s="1"/>
      <c r="AZ350" s="1"/>
      <c r="BA350" s="1"/>
      <c r="BB350" s="1"/>
      <c r="BC350" s="1"/>
      <c r="BD350" s="1"/>
      <c r="BE350" s="1"/>
      <c r="BF350" s="1"/>
      <c r="BG350" s="1"/>
      <c r="BH350" s="1"/>
      <c r="BI350" s="1"/>
      <c r="BJ350" s="1"/>
      <c r="BK350" s="1"/>
      <c r="BL350" s="1"/>
      <c r="BM350" s="1"/>
    </row>
    <row r="351" spans="1:65" ht="63.75" x14ac:dyDescent="0.2">
      <c r="A351" s="236"/>
      <c r="B351" s="224"/>
      <c r="C351" s="212"/>
      <c r="D351" s="214"/>
      <c r="E351" s="212"/>
      <c r="F351" s="213"/>
      <c r="G351" s="212"/>
      <c r="H351" s="211"/>
      <c r="I351" s="211"/>
      <c r="J351" s="211"/>
      <c r="K351" s="221"/>
      <c r="L351" s="219"/>
      <c r="M351" s="212"/>
      <c r="N351" s="210"/>
      <c r="O351" s="215"/>
      <c r="P351" s="217"/>
      <c r="Q351" s="210"/>
      <c r="R351" s="210"/>
      <c r="S351" s="212"/>
      <c r="T351" s="212"/>
      <c r="U351" s="215"/>
      <c r="V351" s="215"/>
      <c r="W351" s="212"/>
      <c r="X351" s="6" t="s">
        <v>776</v>
      </c>
      <c r="Y351" s="2" t="s">
        <v>132</v>
      </c>
      <c r="Z351" s="31">
        <v>43453</v>
      </c>
      <c r="AA351" s="32">
        <v>12459</v>
      </c>
      <c r="AB351" s="9" t="s">
        <v>1009</v>
      </c>
      <c r="AC351" s="31">
        <v>43465</v>
      </c>
      <c r="AD351" s="31">
        <v>43646</v>
      </c>
      <c r="AE351" s="2"/>
      <c r="AF351" s="2"/>
      <c r="AG351" s="35">
        <v>126000</v>
      </c>
      <c r="AH351" s="35"/>
      <c r="AI351" s="2"/>
      <c r="AJ351" s="2"/>
      <c r="AK351" s="35"/>
      <c r="AL351" s="215"/>
      <c r="AM351" s="215"/>
      <c r="AN351" s="215"/>
      <c r="AO351" s="215"/>
      <c r="AP351" s="2"/>
      <c r="AQ351" s="31"/>
      <c r="AR351" s="31"/>
      <c r="AS351" s="32"/>
      <c r="AT351" s="9"/>
      <c r="AU351" s="43"/>
      <c r="AV351" s="1"/>
      <c r="AW351" s="2"/>
      <c r="AX351" s="1"/>
      <c r="AY351" s="1"/>
      <c r="AZ351" s="1"/>
      <c r="BA351" s="1"/>
      <c r="BB351" s="1"/>
      <c r="BC351" s="1"/>
      <c r="BD351" s="1"/>
      <c r="BE351" s="1"/>
      <c r="BF351" s="1"/>
      <c r="BG351" s="1"/>
      <c r="BH351" s="1"/>
      <c r="BI351" s="1"/>
      <c r="BJ351" s="1"/>
      <c r="BK351" s="1"/>
      <c r="BL351" s="1"/>
      <c r="BM351" s="1"/>
    </row>
    <row r="352" spans="1:65" ht="63.75" x14ac:dyDescent="0.2">
      <c r="A352" s="236"/>
      <c r="B352" s="224"/>
      <c r="C352" s="212"/>
      <c r="D352" s="214"/>
      <c r="E352" s="212"/>
      <c r="F352" s="213"/>
      <c r="G352" s="212"/>
      <c r="H352" s="211"/>
      <c r="I352" s="211"/>
      <c r="J352" s="211"/>
      <c r="K352" s="221"/>
      <c r="L352" s="219"/>
      <c r="M352" s="212"/>
      <c r="N352" s="210"/>
      <c r="O352" s="215"/>
      <c r="P352" s="217"/>
      <c r="Q352" s="210"/>
      <c r="R352" s="210"/>
      <c r="S352" s="212"/>
      <c r="T352" s="212"/>
      <c r="U352" s="215"/>
      <c r="V352" s="215"/>
      <c r="W352" s="212"/>
      <c r="X352" s="6" t="s">
        <v>776</v>
      </c>
      <c r="Y352" s="2" t="s">
        <v>142</v>
      </c>
      <c r="Z352" s="31">
        <v>43635</v>
      </c>
      <c r="AA352" s="32">
        <v>12580</v>
      </c>
      <c r="AB352" s="9" t="s">
        <v>1009</v>
      </c>
      <c r="AC352" s="31">
        <v>43646</v>
      </c>
      <c r="AD352" s="31">
        <v>43830</v>
      </c>
      <c r="AE352" s="2"/>
      <c r="AF352" s="2"/>
      <c r="AG352" s="35">
        <v>126000</v>
      </c>
      <c r="AH352" s="35"/>
      <c r="AI352" s="2"/>
      <c r="AJ352" s="2"/>
      <c r="AK352" s="35"/>
      <c r="AL352" s="215"/>
      <c r="AM352" s="215"/>
      <c r="AN352" s="215"/>
      <c r="AO352" s="215"/>
      <c r="AP352" s="2"/>
      <c r="AQ352" s="31"/>
      <c r="AR352" s="31"/>
      <c r="AS352" s="32"/>
      <c r="AT352" s="9"/>
      <c r="AU352" s="43"/>
      <c r="AV352" s="1"/>
      <c r="AW352" s="2"/>
      <c r="AX352" s="1"/>
      <c r="AY352" s="1"/>
      <c r="AZ352" s="1"/>
      <c r="BA352" s="1"/>
      <c r="BB352" s="1"/>
      <c r="BC352" s="1"/>
      <c r="BD352" s="1"/>
      <c r="BE352" s="1"/>
      <c r="BF352" s="1"/>
      <c r="BG352" s="1"/>
      <c r="BH352" s="1"/>
      <c r="BI352" s="1"/>
      <c r="BJ352" s="1"/>
      <c r="BK352" s="1"/>
      <c r="BL352" s="1"/>
      <c r="BM352" s="1"/>
    </row>
    <row r="353" spans="1:65" ht="63.75" x14ac:dyDescent="0.2">
      <c r="A353" s="236"/>
      <c r="B353" s="224"/>
      <c r="C353" s="212"/>
      <c r="D353" s="214"/>
      <c r="E353" s="212"/>
      <c r="F353" s="213"/>
      <c r="G353" s="212"/>
      <c r="H353" s="211"/>
      <c r="I353" s="211"/>
      <c r="J353" s="211"/>
      <c r="K353" s="221"/>
      <c r="L353" s="219"/>
      <c r="M353" s="212"/>
      <c r="N353" s="210"/>
      <c r="O353" s="215"/>
      <c r="P353" s="217"/>
      <c r="Q353" s="210"/>
      <c r="R353" s="210"/>
      <c r="S353" s="212"/>
      <c r="T353" s="212"/>
      <c r="U353" s="215"/>
      <c r="V353" s="215"/>
      <c r="W353" s="212"/>
      <c r="X353" s="6" t="s">
        <v>776</v>
      </c>
      <c r="Y353" s="2" t="s">
        <v>143</v>
      </c>
      <c r="Z353" s="31">
        <v>43812</v>
      </c>
      <c r="AA353" s="32">
        <v>12715</v>
      </c>
      <c r="AB353" s="9" t="s">
        <v>1009</v>
      </c>
      <c r="AC353" s="31">
        <v>43830</v>
      </c>
      <c r="AD353" s="31">
        <v>44012</v>
      </c>
      <c r="AE353" s="2"/>
      <c r="AF353" s="2"/>
      <c r="AG353" s="35">
        <v>126000</v>
      </c>
      <c r="AH353" s="35"/>
      <c r="AI353" s="2"/>
      <c r="AJ353" s="2"/>
      <c r="AK353" s="35"/>
      <c r="AL353" s="215"/>
      <c r="AM353" s="215"/>
      <c r="AN353" s="215"/>
      <c r="AO353" s="215"/>
      <c r="AP353" s="2"/>
      <c r="AQ353" s="31"/>
      <c r="AR353" s="31"/>
      <c r="AS353" s="32"/>
      <c r="AT353" s="9"/>
      <c r="AU353" s="43"/>
      <c r="AV353" s="1"/>
      <c r="AW353" s="2"/>
      <c r="AX353" s="1"/>
      <c r="AY353" s="1"/>
      <c r="AZ353" s="1"/>
      <c r="BA353" s="1"/>
      <c r="BB353" s="1"/>
      <c r="BC353" s="1"/>
      <c r="BD353" s="1"/>
      <c r="BE353" s="1"/>
      <c r="BF353" s="1"/>
      <c r="BG353" s="1"/>
      <c r="BH353" s="1"/>
      <c r="BI353" s="1"/>
      <c r="BJ353" s="1"/>
      <c r="BK353" s="1"/>
      <c r="BL353" s="1"/>
      <c r="BM353" s="1"/>
    </row>
    <row r="354" spans="1:65" ht="51" x14ac:dyDescent="0.2">
      <c r="A354" s="236">
        <v>58</v>
      </c>
      <c r="B354" s="224" t="s">
        <v>836</v>
      </c>
      <c r="C354" s="212" t="s">
        <v>766</v>
      </c>
      <c r="D354" s="214" t="s">
        <v>124</v>
      </c>
      <c r="E354" s="212" t="s">
        <v>123</v>
      </c>
      <c r="F354" s="213" t="s">
        <v>839</v>
      </c>
      <c r="G354" s="212" t="s">
        <v>844</v>
      </c>
      <c r="H354" s="211" t="s">
        <v>737</v>
      </c>
      <c r="I354" s="210">
        <v>43207</v>
      </c>
      <c r="J354" s="210">
        <v>43572</v>
      </c>
      <c r="K354" s="221" t="s">
        <v>835</v>
      </c>
      <c r="L354" s="219" t="s">
        <v>837</v>
      </c>
      <c r="M354" s="212" t="s">
        <v>838</v>
      </c>
      <c r="N354" s="210">
        <v>43207</v>
      </c>
      <c r="O354" s="215">
        <v>95928</v>
      </c>
      <c r="P354" s="217">
        <v>12286</v>
      </c>
      <c r="Q354" s="210">
        <v>43207</v>
      </c>
      <c r="R354" s="210">
        <v>43390</v>
      </c>
      <c r="S354" s="212" t="s">
        <v>840</v>
      </c>
      <c r="T354" s="212"/>
      <c r="U354" s="215"/>
      <c r="V354" s="215"/>
      <c r="W354" s="212" t="s">
        <v>129</v>
      </c>
      <c r="X354" s="6" t="s">
        <v>776</v>
      </c>
      <c r="Y354" s="2" t="s">
        <v>130</v>
      </c>
      <c r="Z354" s="31">
        <v>43390</v>
      </c>
      <c r="AA354" s="32">
        <v>12415</v>
      </c>
      <c r="AB354" s="9" t="s">
        <v>967</v>
      </c>
      <c r="AC354" s="31">
        <v>43390</v>
      </c>
      <c r="AD354" s="31">
        <v>43465</v>
      </c>
      <c r="AE354" s="2"/>
      <c r="AF354" s="2"/>
      <c r="AG354" s="35">
        <v>38904.089999999997</v>
      </c>
      <c r="AH354" s="35"/>
      <c r="AI354" s="2"/>
      <c r="AJ354" s="2"/>
      <c r="AK354" s="35"/>
      <c r="AL354" s="215">
        <f>O354-AH354+AG354-AH355+AG355-AH356+AG356-AH357+AG357</f>
        <v>422616.08999999997</v>
      </c>
      <c r="AM354" s="215">
        <f>11991+15988+15988+15988+15988+15988+15988+23211.72</f>
        <v>131130.72</v>
      </c>
      <c r="AN354" s="215">
        <v>191856</v>
      </c>
      <c r="AO354" s="215">
        <f>AM354+AN354</f>
        <v>322986.71999999997</v>
      </c>
      <c r="AP354" s="3"/>
      <c r="AQ354" s="2"/>
      <c r="AR354" s="2"/>
      <c r="AS354" s="2"/>
      <c r="AT354" s="2"/>
      <c r="AU354" s="1"/>
      <c r="AV354" s="1"/>
      <c r="AW354" s="1"/>
      <c r="AX354" s="1"/>
      <c r="AY354" s="1"/>
      <c r="AZ354" s="1"/>
      <c r="BA354" s="1"/>
      <c r="BB354" s="1"/>
      <c r="BC354" s="1"/>
      <c r="BD354" s="1"/>
      <c r="BE354" s="1"/>
      <c r="BF354" s="1"/>
      <c r="BG354" s="1"/>
      <c r="BH354" s="1"/>
      <c r="BI354" s="1"/>
      <c r="BJ354" s="1"/>
      <c r="BK354" s="1"/>
      <c r="BL354" s="1"/>
      <c r="BM354" s="1"/>
    </row>
    <row r="355" spans="1:65" ht="38.25" x14ac:dyDescent="0.2">
      <c r="A355" s="236"/>
      <c r="B355" s="224"/>
      <c r="C355" s="212"/>
      <c r="D355" s="214"/>
      <c r="E355" s="212"/>
      <c r="F355" s="213"/>
      <c r="G355" s="212"/>
      <c r="H355" s="211"/>
      <c r="I355" s="210"/>
      <c r="J355" s="210"/>
      <c r="K355" s="221"/>
      <c r="L355" s="219"/>
      <c r="M355" s="212"/>
      <c r="N355" s="210"/>
      <c r="O355" s="215"/>
      <c r="P355" s="217"/>
      <c r="Q355" s="210"/>
      <c r="R355" s="210"/>
      <c r="S355" s="212"/>
      <c r="T355" s="212"/>
      <c r="U355" s="215"/>
      <c r="V355" s="215"/>
      <c r="W355" s="212"/>
      <c r="X355" s="6" t="s">
        <v>776</v>
      </c>
      <c r="Y355" s="2" t="s">
        <v>132</v>
      </c>
      <c r="Z355" s="31">
        <v>43453</v>
      </c>
      <c r="AA355" s="32">
        <v>12465</v>
      </c>
      <c r="AB355" s="9" t="s">
        <v>834</v>
      </c>
      <c r="AC355" s="31">
        <v>43465</v>
      </c>
      <c r="AD355" s="31">
        <v>43646</v>
      </c>
      <c r="AE355" s="2"/>
      <c r="AF355" s="2"/>
      <c r="AG355" s="35">
        <v>95928</v>
      </c>
      <c r="AH355" s="35"/>
      <c r="AI355" s="2"/>
      <c r="AJ355" s="2"/>
      <c r="AK355" s="35"/>
      <c r="AL355" s="215"/>
      <c r="AM355" s="215"/>
      <c r="AN355" s="215"/>
      <c r="AO355" s="215"/>
      <c r="AP355" s="3"/>
      <c r="AQ355" s="2"/>
      <c r="AR355" s="2"/>
      <c r="AS355" s="2"/>
      <c r="AT355" s="2"/>
      <c r="AU355" s="1"/>
      <c r="AV355" s="1"/>
      <c r="AW355" s="1"/>
      <c r="AX355" s="1"/>
      <c r="AY355" s="1"/>
      <c r="AZ355" s="1"/>
      <c r="BA355" s="1"/>
      <c r="BB355" s="1"/>
      <c r="BC355" s="1"/>
      <c r="BD355" s="1"/>
      <c r="BE355" s="1"/>
      <c r="BF355" s="1"/>
      <c r="BG355" s="1"/>
      <c r="BH355" s="1"/>
      <c r="BI355" s="1"/>
      <c r="BJ355" s="1"/>
      <c r="BK355" s="1"/>
      <c r="BL355" s="1"/>
      <c r="BM355" s="1"/>
    </row>
    <row r="356" spans="1:65" ht="38.25" x14ac:dyDescent="0.2">
      <c r="A356" s="236"/>
      <c r="B356" s="224"/>
      <c r="C356" s="212"/>
      <c r="D356" s="214"/>
      <c r="E356" s="212"/>
      <c r="F356" s="213"/>
      <c r="G356" s="212"/>
      <c r="H356" s="211"/>
      <c r="I356" s="210"/>
      <c r="J356" s="210"/>
      <c r="K356" s="221"/>
      <c r="L356" s="219"/>
      <c r="M356" s="212"/>
      <c r="N356" s="210"/>
      <c r="O356" s="215"/>
      <c r="P356" s="217"/>
      <c r="Q356" s="210"/>
      <c r="R356" s="210"/>
      <c r="S356" s="212"/>
      <c r="T356" s="212"/>
      <c r="U356" s="215"/>
      <c r="V356" s="215"/>
      <c r="W356" s="212"/>
      <c r="X356" s="6" t="s">
        <v>776</v>
      </c>
      <c r="Y356" s="2" t="s">
        <v>142</v>
      </c>
      <c r="Z356" s="31">
        <v>43635</v>
      </c>
      <c r="AA356" s="32">
        <v>12580</v>
      </c>
      <c r="AB356" s="9" t="s">
        <v>834</v>
      </c>
      <c r="AC356" s="31">
        <v>43646</v>
      </c>
      <c r="AD356" s="31">
        <v>43830</v>
      </c>
      <c r="AE356" s="2"/>
      <c r="AF356" s="2"/>
      <c r="AG356" s="35">
        <v>95928</v>
      </c>
      <c r="AH356" s="35"/>
      <c r="AI356" s="2"/>
      <c r="AJ356" s="2"/>
      <c r="AK356" s="35"/>
      <c r="AL356" s="215"/>
      <c r="AM356" s="215"/>
      <c r="AN356" s="215"/>
      <c r="AO356" s="215"/>
      <c r="AP356" s="3"/>
      <c r="AQ356" s="2"/>
      <c r="AR356" s="2"/>
      <c r="AS356" s="2"/>
      <c r="AT356" s="2"/>
      <c r="AU356" s="1"/>
      <c r="AV356" s="1"/>
      <c r="AW356" s="1"/>
      <c r="AX356" s="1"/>
      <c r="AY356" s="1"/>
      <c r="AZ356" s="1"/>
      <c r="BA356" s="1"/>
      <c r="BB356" s="1"/>
      <c r="BC356" s="1"/>
      <c r="BD356" s="1"/>
      <c r="BE356" s="1"/>
      <c r="BF356" s="1"/>
      <c r="BG356" s="1"/>
      <c r="BH356" s="1"/>
      <c r="BI356" s="1"/>
      <c r="BJ356" s="1"/>
      <c r="BK356" s="1"/>
      <c r="BL356" s="1"/>
      <c r="BM356" s="1"/>
    </row>
    <row r="357" spans="1:65" ht="38.25" x14ac:dyDescent="0.2">
      <c r="A357" s="236"/>
      <c r="B357" s="224"/>
      <c r="C357" s="212"/>
      <c r="D357" s="214"/>
      <c r="E357" s="212"/>
      <c r="F357" s="213"/>
      <c r="G357" s="212"/>
      <c r="H357" s="211"/>
      <c r="I357" s="210"/>
      <c r="J357" s="210"/>
      <c r="K357" s="221"/>
      <c r="L357" s="219"/>
      <c r="M357" s="212"/>
      <c r="N357" s="210"/>
      <c r="O357" s="215"/>
      <c r="P357" s="217"/>
      <c r="Q357" s="210"/>
      <c r="R357" s="210"/>
      <c r="S357" s="212"/>
      <c r="T357" s="212"/>
      <c r="U357" s="215"/>
      <c r="V357" s="215"/>
      <c r="W357" s="212"/>
      <c r="X357" s="6" t="s">
        <v>776</v>
      </c>
      <c r="Y357" s="2" t="s">
        <v>143</v>
      </c>
      <c r="Z357" s="31">
        <v>43812</v>
      </c>
      <c r="AA357" s="32">
        <v>12715</v>
      </c>
      <c r="AB357" s="9" t="s">
        <v>834</v>
      </c>
      <c r="AC357" s="31">
        <v>43830</v>
      </c>
      <c r="AD357" s="31">
        <v>44012</v>
      </c>
      <c r="AE357" s="2"/>
      <c r="AF357" s="2"/>
      <c r="AG357" s="35">
        <v>95928</v>
      </c>
      <c r="AH357" s="35"/>
      <c r="AI357" s="2"/>
      <c r="AJ357" s="2"/>
      <c r="AK357" s="35"/>
      <c r="AL357" s="215"/>
      <c r="AM357" s="215"/>
      <c r="AN357" s="215"/>
      <c r="AO357" s="215"/>
      <c r="AP357" s="3"/>
      <c r="AQ357" s="2"/>
      <c r="AR357" s="2"/>
      <c r="AS357" s="2"/>
      <c r="AT357" s="2"/>
      <c r="AU357" s="1"/>
      <c r="AV357" s="1"/>
      <c r="AW357" s="1"/>
      <c r="AX357" s="1"/>
      <c r="AY357" s="1"/>
      <c r="AZ357" s="1"/>
      <c r="BA357" s="1"/>
      <c r="BB357" s="1"/>
      <c r="BC357" s="1"/>
      <c r="BD357" s="1"/>
      <c r="BE357" s="1"/>
      <c r="BF357" s="1"/>
      <c r="BG357" s="1"/>
      <c r="BH357" s="1"/>
      <c r="BI357" s="1"/>
      <c r="BJ357" s="1"/>
      <c r="BK357" s="1"/>
      <c r="BL357" s="1"/>
      <c r="BM357" s="1"/>
    </row>
    <row r="358" spans="1:65" ht="38.25" x14ac:dyDescent="0.2">
      <c r="A358" s="236">
        <v>59</v>
      </c>
      <c r="B358" s="224" t="s">
        <v>862</v>
      </c>
      <c r="C358" s="212" t="s">
        <v>727</v>
      </c>
      <c r="D358" s="214" t="s">
        <v>864</v>
      </c>
      <c r="E358" s="212" t="s">
        <v>123</v>
      </c>
      <c r="F358" s="213" t="s">
        <v>863</v>
      </c>
      <c r="G358" s="212" t="s">
        <v>874</v>
      </c>
      <c r="H358" s="211"/>
      <c r="I358" s="211"/>
      <c r="J358" s="211"/>
      <c r="K358" s="221" t="s">
        <v>861</v>
      </c>
      <c r="L358" s="219" t="s">
        <v>865</v>
      </c>
      <c r="M358" s="212" t="s">
        <v>866</v>
      </c>
      <c r="N358" s="210">
        <v>43252</v>
      </c>
      <c r="O358" s="215">
        <f>70000+9100</f>
        <v>79100</v>
      </c>
      <c r="P358" s="217">
        <v>12323</v>
      </c>
      <c r="Q358" s="210">
        <v>43252</v>
      </c>
      <c r="R358" s="210">
        <v>43465</v>
      </c>
      <c r="S358" s="212" t="s">
        <v>785</v>
      </c>
      <c r="T358" s="212"/>
      <c r="U358" s="215"/>
      <c r="V358" s="215"/>
      <c r="W358" s="212" t="s">
        <v>129</v>
      </c>
      <c r="X358" s="6" t="s">
        <v>776</v>
      </c>
      <c r="Y358" s="2" t="s">
        <v>130</v>
      </c>
      <c r="Z358" s="31">
        <v>43438</v>
      </c>
      <c r="AA358" s="32">
        <v>12465</v>
      </c>
      <c r="AB358" s="9" t="s">
        <v>991</v>
      </c>
      <c r="AC358" s="31">
        <v>43465</v>
      </c>
      <c r="AD358" s="2" t="s">
        <v>1006</v>
      </c>
      <c r="AE358" s="2"/>
      <c r="AF358" s="2"/>
      <c r="AG358" s="35">
        <v>70000</v>
      </c>
      <c r="AH358" s="35"/>
      <c r="AI358" s="2"/>
      <c r="AJ358" s="2"/>
      <c r="AK358" s="35"/>
      <c r="AL358" s="220">
        <f>O358-AH358+AG358-AH359+AG359-AH360+AG360</f>
        <v>289100</v>
      </c>
      <c r="AM358" s="215">
        <f>1300+1300+1300+1300+1300+1300</f>
        <v>7800</v>
      </c>
      <c r="AN358" s="215">
        <v>15100.06</v>
      </c>
      <c r="AO358" s="215">
        <f>AM358+AN358</f>
        <v>22900.059999999998</v>
      </c>
      <c r="AP358" s="2" t="s">
        <v>726</v>
      </c>
      <c r="AQ358" s="31">
        <v>43138</v>
      </c>
      <c r="AR358" s="31">
        <v>43503</v>
      </c>
      <c r="AS358" s="32">
        <v>12243</v>
      </c>
      <c r="AT358" s="2" t="s">
        <v>867</v>
      </c>
      <c r="AU358" s="32">
        <v>12243</v>
      </c>
      <c r="AV358" s="1"/>
      <c r="AW358" s="1"/>
      <c r="AX358" s="1"/>
      <c r="AY358" s="1"/>
      <c r="AZ358" s="1"/>
      <c r="BA358" s="1"/>
      <c r="BB358" s="1"/>
      <c r="BC358" s="1"/>
      <c r="BD358" s="1"/>
      <c r="BE358" s="1"/>
      <c r="BF358" s="1"/>
      <c r="BG358" s="1"/>
      <c r="BH358" s="1"/>
      <c r="BI358" s="1"/>
      <c r="BJ358" s="1"/>
      <c r="BK358" s="1"/>
      <c r="BL358" s="1"/>
      <c r="BM358" s="1"/>
    </row>
    <row r="359" spans="1:65" ht="38.25" x14ac:dyDescent="0.2">
      <c r="A359" s="236"/>
      <c r="B359" s="224"/>
      <c r="C359" s="212"/>
      <c r="D359" s="214"/>
      <c r="E359" s="212"/>
      <c r="F359" s="213"/>
      <c r="G359" s="212"/>
      <c r="H359" s="211"/>
      <c r="I359" s="211"/>
      <c r="J359" s="211"/>
      <c r="K359" s="221"/>
      <c r="L359" s="219"/>
      <c r="M359" s="212"/>
      <c r="N359" s="210"/>
      <c r="O359" s="215"/>
      <c r="P359" s="217"/>
      <c r="Q359" s="210"/>
      <c r="R359" s="210"/>
      <c r="S359" s="212"/>
      <c r="T359" s="212"/>
      <c r="U359" s="215"/>
      <c r="V359" s="215"/>
      <c r="W359" s="212"/>
      <c r="X359" s="6" t="s">
        <v>776</v>
      </c>
      <c r="Y359" s="2" t="s">
        <v>132</v>
      </c>
      <c r="Z359" s="31">
        <v>43635</v>
      </c>
      <c r="AA359" s="32">
        <v>12580</v>
      </c>
      <c r="AB359" s="9" t="s">
        <v>991</v>
      </c>
      <c r="AC359" s="31">
        <v>43646</v>
      </c>
      <c r="AD359" s="31">
        <v>43830</v>
      </c>
      <c r="AE359" s="2"/>
      <c r="AF359" s="2"/>
      <c r="AG359" s="35">
        <v>70000</v>
      </c>
      <c r="AH359" s="35"/>
      <c r="AI359" s="2"/>
      <c r="AJ359" s="2"/>
      <c r="AK359" s="35"/>
      <c r="AL359" s="220"/>
      <c r="AM359" s="215"/>
      <c r="AN359" s="215"/>
      <c r="AO359" s="215"/>
      <c r="AP359" s="2"/>
      <c r="AQ359" s="31"/>
      <c r="AR359" s="31"/>
      <c r="AS359" s="32"/>
      <c r="AT359" s="2"/>
      <c r="AU359" s="32"/>
      <c r="AV359" s="1"/>
      <c r="AW359" s="1"/>
      <c r="AX359" s="1"/>
      <c r="AY359" s="1"/>
      <c r="AZ359" s="1"/>
      <c r="BA359" s="1"/>
      <c r="BB359" s="1"/>
      <c r="BC359" s="1"/>
      <c r="BD359" s="1"/>
      <c r="BE359" s="1"/>
      <c r="BF359" s="1"/>
      <c r="BG359" s="1"/>
      <c r="BH359" s="1"/>
      <c r="BI359" s="1"/>
      <c r="BJ359" s="1"/>
      <c r="BK359" s="1"/>
      <c r="BL359" s="1"/>
      <c r="BM359" s="1"/>
    </row>
    <row r="360" spans="1:65" ht="38.25" x14ac:dyDescent="0.2">
      <c r="A360" s="236"/>
      <c r="B360" s="224"/>
      <c r="C360" s="212"/>
      <c r="D360" s="214"/>
      <c r="E360" s="212"/>
      <c r="F360" s="213"/>
      <c r="G360" s="212"/>
      <c r="H360" s="211"/>
      <c r="I360" s="211"/>
      <c r="J360" s="211"/>
      <c r="K360" s="221"/>
      <c r="L360" s="219"/>
      <c r="M360" s="212"/>
      <c r="N360" s="210"/>
      <c r="O360" s="215"/>
      <c r="P360" s="217"/>
      <c r="Q360" s="210"/>
      <c r="R360" s="210"/>
      <c r="S360" s="212"/>
      <c r="T360" s="212"/>
      <c r="U360" s="215"/>
      <c r="V360" s="215"/>
      <c r="W360" s="212"/>
      <c r="X360" s="6" t="s">
        <v>776</v>
      </c>
      <c r="Y360" s="2" t="s">
        <v>142</v>
      </c>
      <c r="Z360" s="31">
        <v>43801</v>
      </c>
      <c r="AA360" s="32">
        <v>12714</v>
      </c>
      <c r="AB360" s="9" t="s">
        <v>991</v>
      </c>
      <c r="AC360" s="31">
        <v>43830</v>
      </c>
      <c r="AD360" s="31">
        <v>44012</v>
      </c>
      <c r="AE360" s="2"/>
      <c r="AF360" s="2"/>
      <c r="AG360" s="35">
        <v>70000</v>
      </c>
      <c r="AH360" s="35"/>
      <c r="AI360" s="2"/>
      <c r="AJ360" s="2"/>
      <c r="AK360" s="35"/>
      <c r="AL360" s="220"/>
      <c r="AM360" s="215"/>
      <c r="AN360" s="215"/>
      <c r="AO360" s="215"/>
      <c r="AP360" s="2"/>
      <c r="AQ360" s="31"/>
      <c r="AR360" s="31"/>
      <c r="AS360" s="32"/>
      <c r="AT360" s="2"/>
      <c r="AU360" s="32"/>
      <c r="AV360" s="1"/>
      <c r="AW360" s="1"/>
      <c r="AX360" s="1"/>
      <c r="AY360" s="1"/>
      <c r="AZ360" s="1"/>
      <c r="BA360" s="1"/>
      <c r="BB360" s="1"/>
      <c r="BC360" s="1"/>
      <c r="BD360" s="1"/>
      <c r="BE360" s="1"/>
      <c r="BF360" s="1"/>
      <c r="BG360" s="1"/>
      <c r="BH360" s="1"/>
      <c r="BI360" s="1"/>
      <c r="BJ360" s="1"/>
      <c r="BK360" s="1"/>
      <c r="BL360" s="1"/>
      <c r="BM360" s="1"/>
    </row>
    <row r="361" spans="1:65" ht="63.75" x14ac:dyDescent="0.2">
      <c r="A361" s="236">
        <v>60</v>
      </c>
      <c r="B361" s="224" t="s">
        <v>882</v>
      </c>
      <c r="C361" s="212" t="s">
        <v>736</v>
      </c>
      <c r="D361" s="214" t="s">
        <v>131</v>
      </c>
      <c r="E361" s="212"/>
      <c r="F361" s="213" t="s">
        <v>880</v>
      </c>
      <c r="G361" s="212"/>
      <c r="H361" s="211"/>
      <c r="I361" s="211"/>
      <c r="J361" s="211"/>
      <c r="K361" s="221" t="s">
        <v>877</v>
      </c>
      <c r="L361" s="219" t="s">
        <v>878</v>
      </c>
      <c r="M361" s="212" t="s">
        <v>879</v>
      </c>
      <c r="N361" s="210">
        <v>43280</v>
      </c>
      <c r="O361" s="215">
        <v>22200</v>
      </c>
      <c r="P361" s="217">
        <v>12352</v>
      </c>
      <c r="Q361" s="210">
        <v>43282</v>
      </c>
      <c r="R361" s="210">
        <v>43465</v>
      </c>
      <c r="S361" s="212" t="s">
        <v>744</v>
      </c>
      <c r="T361" s="212"/>
      <c r="U361" s="215"/>
      <c r="V361" s="215"/>
      <c r="W361" s="212" t="s">
        <v>881</v>
      </c>
      <c r="X361" s="6" t="s">
        <v>776</v>
      </c>
      <c r="Y361" s="2" t="s">
        <v>130</v>
      </c>
      <c r="Z361" s="31">
        <v>43445</v>
      </c>
      <c r="AA361" s="32">
        <v>12460</v>
      </c>
      <c r="AB361" s="9" t="s">
        <v>1004</v>
      </c>
      <c r="AC361" s="31">
        <v>43465</v>
      </c>
      <c r="AD361" s="31">
        <v>43646</v>
      </c>
      <c r="AE361" s="2"/>
      <c r="AF361" s="2"/>
      <c r="AG361" s="35">
        <v>22200</v>
      </c>
      <c r="AH361" s="35"/>
      <c r="AI361" s="2"/>
      <c r="AJ361" s="2"/>
      <c r="AK361" s="35"/>
      <c r="AL361" s="220">
        <f>O361-AH361+AG361-AH362+AG362-AH363+AG363</f>
        <v>88800</v>
      </c>
      <c r="AM361" s="215">
        <f>3700+3700+3700+3700+3700+3700</f>
        <v>22200</v>
      </c>
      <c r="AN361" s="215">
        <v>44400</v>
      </c>
      <c r="AO361" s="215">
        <f>AM361+AN361</f>
        <v>66600</v>
      </c>
      <c r="AP361" s="3"/>
      <c r="AQ361" s="2"/>
      <c r="AR361" s="2"/>
      <c r="AS361" s="2"/>
      <c r="AT361" s="2"/>
      <c r="AU361" s="1"/>
      <c r="AV361" s="1" t="s">
        <v>120</v>
      </c>
      <c r="AW361" s="2" t="s">
        <v>662</v>
      </c>
      <c r="AX361" s="43">
        <v>12337</v>
      </c>
      <c r="AY361" s="63">
        <v>43286</v>
      </c>
      <c r="AZ361" s="43">
        <v>12351</v>
      </c>
      <c r="BA361" s="63">
        <v>43306</v>
      </c>
      <c r="BB361" s="1"/>
      <c r="BC361" s="1"/>
      <c r="BD361" s="1"/>
      <c r="BE361" s="1"/>
      <c r="BF361" s="1"/>
      <c r="BG361" s="1"/>
      <c r="BH361" s="1"/>
      <c r="BI361" s="1"/>
      <c r="BJ361" s="1"/>
      <c r="BK361" s="1"/>
      <c r="BL361" s="1"/>
      <c r="BM361" s="1"/>
    </row>
    <row r="362" spans="1:65" ht="63.75" x14ac:dyDescent="0.2">
      <c r="A362" s="236"/>
      <c r="B362" s="224"/>
      <c r="C362" s="212"/>
      <c r="D362" s="214"/>
      <c r="E362" s="212"/>
      <c r="F362" s="213"/>
      <c r="G362" s="212"/>
      <c r="H362" s="211"/>
      <c r="I362" s="211"/>
      <c r="J362" s="211"/>
      <c r="K362" s="221"/>
      <c r="L362" s="219"/>
      <c r="M362" s="212"/>
      <c r="N362" s="210"/>
      <c r="O362" s="215"/>
      <c r="P362" s="217"/>
      <c r="Q362" s="210"/>
      <c r="R362" s="210"/>
      <c r="S362" s="212"/>
      <c r="T362" s="212"/>
      <c r="U362" s="215"/>
      <c r="V362" s="215"/>
      <c r="W362" s="212"/>
      <c r="X362" s="6" t="s">
        <v>776</v>
      </c>
      <c r="Y362" s="2" t="s">
        <v>132</v>
      </c>
      <c r="Z362" s="31">
        <v>43640</v>
      </c>
      <c r="AA362" s="32">
        <v>12585</v>
      </c>
      <c r="AB362" s="9" t="s">
        <v>1004</v>
      </c>
      <c r="AC362" s="31">
        <v>43646</v>
      </c>
      <c r="AD362" s="31">
        <v>42735</v>
      </c>
      <c r="AE362" s="2"/>
      <c r="AF362" s="2"/>
      <c r="AG362" s="35">
        <v>22200</v>
      </c>
      <c r="AH362" s="35"/>
      <c r="AI362" s="2"/>
      <c r="AJ362" s="2"/>
      <c r="AK362" s="35"/>
      <c r="AL362" s="220"/>
      <c r="AM362" s="215"/>
      <c r="AN362" s="215"/>
      <c r="AO362" s="215"/>
      <c r="AP362" s="3"/>
      <c r="AQ362" s="2"/>
      <c r="AR362" s="2"/>
      <c r="AS362" s="2"/>
      <c r="AT362" s="2"/>
      <c r="AU362" s="1"/>
      <c r="AV362" s="1"/>
      <c r="AW362" s="2"/>
      <c r="AX362" s="43"/>
      <c r="AY362" s="63"/>
      <c r="AZ362" s="43"/>
      <c r="BA362" s="63"/>
      <c r="BB362" s="1"/>
      <c r="BC362" s="1"/>
      <c r="BD362" s="1"/>
      <c r="BE362" s="1"/>
      <c r="BF362" s="1"/>
      <c r="BG362" s="1"/>
      <c r="BH362" s="1"/>
      <c r="BI362" s="1"/>
      <c r="BJ362" s="1"/>
      <c r="BK362" s="1"/>
      <c r="BL362" s="1"/>
      <c r="BM362" s="1"/>
    </row>
    <row r="363" spans="1:65" ht="63.75" x14ac:dyDescent="0.2">
      <c r="A363" s="236"/>
      <c r="B363" s="224"/>
      <c r="C363" s="212"/>
      <c r="D363" s="214"/>
      <c r="E363" s="212"/>
      <c r="F363" s="213"/>
      <c r="G363" s="212"/>
      <c r="H363" s="211"/>
      <c r="I363" s="211"/>
      <c r="J363" s="211"/>
      <c r="K363" s="221"/>
      <c r="L363" s="219"/>
      <c r="M363" s="212"/>
      <c r="N363" s="210"/>
      <c r="O363" s="215"/>
      <c r="P363" s="217"/>
      <c r="Q363" s="210"/>
      <c r="R363" s="210"/>
      <c r="S363" s="212"/>
      <c r="T363" s="212"/>
      <c r="U363" s="215"/>
      <c r="V363" s="215"/>
      <c r="W363" s="212"/>
      <c r="X363" s="6" t="s">
        <v>776</v>
      </c>
      <c r="Y363" s="2" t="s">
        <v>142</v>
      </c>
      <c r="Z363" s="31">
        <v>43812</v>
      </c>
      <c r="AA363" s="32">
        <v>12715</v>
      </c>
      <c r="AB363" s="9" t="s">
        <v>1004</v>
      </c>
      <c r="AC363" s="31">
        <v>43830</v>
      </c>
      <c r="AD363" s="31">
        <v>44012</v>
      </c>
      <c r="AE363" s="2"/>
      <c r="AF363" s="2"/>
      <c r="AG363" s="35">
        <v>22200</v>
      </c>
      <c r="AH363" s="35"/>
      <c r="AI363" s="2"/>
      <c r="AJ363" s="2"/>
      <c r="AK363" s="35"/>
      <c r="AL363" s="220"/>
      <c r="AM363" s="215"/>
      <c r="AN363" s="215"/>
      <c r="AO363" s="215"/>
      <c r="AP363" s="3"/>
      <c r="AQ363" s="2"/>
      <c r="AR363" s="2"/>
      <c r="AS363" s="2"/>
      <c r="AT363" s="2"/>
      <c r="AU363" s="1"/>
      <c r="AV363" s="1"/>
      <c r="AW363" s="2"/>
      <c r="AX363" s="43"/>
      <c r="AY363" s="63"/>
      <c r="AZ363" s="43"/>
      <c r="BA363" s="63"/>
      <c r="BB363" s="1"/>
      <c r="BC363" s="1"/>
      <c r="BD363" s="1"/>
      <c r="BE363" s="1"/>
      <c r="BF363" s="1"/>
      <c r="BG363" s="1"/>
      <c r="BH363" s="1"/>
      <c r="BI363" s="1"/>
      <c r="BJ363" s="1"/>
      <c r="BK363" s="1"/>
      <c r="BL363" s="1"/>
      <c r="BM363" s="1"/>
    </row>
    <row r="364" spans="1:65" ht="38.25" x14ac:dyDescent="0.2">
      <c r="A364" s="236">
        <v>61</v>
      </c>
      <c r="B364" s="224" t="s">
        <v>884</v>
      </c>
      <c r="C364" s="212" t="s">
        <v>804</v>
      </c>
      <c r="D364" s="214" t="s">
        <v>124</v>
      </c>
      <c r="E364" s="212" t="s">
        <v>123</v>
      </c>
      <c r="F364" s="213" t="s">
        <v>886</v>
      </c>
      <c r="G364" s="212" t="s">
        <v>920</v>
      </c>
      <c r="H364" s="211" t="s">
        <v>752</v>
      </c>
      <c r="I364" s="210">
        <v>43269</v>
      </c>
      <c r="J364" s="210">
        <v>43634</v>
      </c>
      <c r="K364" s="221" t="s">
        <v>883</v>
      </c>
      <c r="L364" s="219" t="s">
        <v>885</v>
      </c>
      <c r="M364" s="212" t="s">
        <v>126</v>
      </c>
      <c r="N364" s="210">
        <v>43280</v>
      </c>
      <c r="O364" s="215">
        <v>1342080</v>
      </c>
      <c r="P364" s="217">
        <v>12337</v>
      </c>
      <c r="Q364" s="210">
        <v>43282</v>
      </c>
      <c r="R364" s="210">
        <v>43465</v>
      </c>
      <c r="S364" s="212" t="s">
        <v>747</v>
      </c>
      <c r="T364" s="212"/>
      <c r="U364" s="215"/>
      <c r="V364" s="215"/>
      <c r="W364" s="212" t="s">
        <v>742</v>
      </c>
      <c r="X364" s="6" t="s">
        <v>776</v>
      </c>
      <c r="Y364" s="2" t="s">
        <v>130</v>
      </c>
      <c r="Z364" s="31">
        <v>43440</v>
      </c>
      <c r="AA364" s="32">
        <v>12457</v>
      </c>
      <c r="AB364" s="9" t="s">
        <v>990</v>
      </c>
      <c r="AC364" s="31">
        <v>43465</v>
      </c>
      <c r="AD364" s="31">
        <v>43646</v>
      </c>
      <c r="AE364" s="2"/>
      <c r="AF364" s="2"/>
      <c r="AG364" s="35">
        <v>1342080</v>
      </c>
      <c r="AH364" s="35"/>
      <c r="AI364" s="2"/>
      <c r="AJ364" s="2"/>
      <c r="AK364" s="35"/>
      <c r="AL364" s="220">
        <f>O364-AH364+AG364-AH365+AG365-AH366+AG366</f>
        <v>5368320</v>
      </c>
      <c r="AM364" s="215">
        <f>126752+128678.12+130480+130480+130480+130480</f>
        <v>777350.12</v>
      </c>
      <c r="AN364" s="215">
        <v>1664241.33</v>
      </c>
      <c r="AO364" s="215">
        <f>AM364+AN364</f>
        <v>2441591.4500000002</v>
      </c>
      <c r="AP364" s="3"/>
      <c r="AQ364" s="2"/>
      <c r="AR364" s="2"/>
      <c r="AS364" s="2"/>
      <c r="AT364" s="2"/>
      <c r="AU364" s="1"/>
      <c r="AV364" s="1"/>
      <c r="AW364" s="1"/>
      <c r="AX364" s="1"/>
      <c r="AY364" s="1"/>
      <c r="AZ364" s="1"/>
      <c r="BA364" s="1"/>
      <c r="BB364" s="1"/>
      <c r="BC364" s="1"/>
      <c r="BD364" s="1"/>
      <c r="BE364" s="1"/>
      <c r="BF364" s="1"/>
      <c r="BG364" s="1"/>
      <c r="BH364" s="1"/>
      <c r="BI364" s="1"/>
      <c r="BJ364" s="1"/>
      <c r="BK364" s="1"/>
      <c r="BL364" s="1"/>
      <c r="BM364" s="1"/>
    </row>
    <row r="365" spans="1:65" ht="38.25" x14ac:dyDescent="0.2">
      <c r="A365" s="236"/>
      <c r="B365" s="224"/>
      <c r="C365" s="212"/>
      <c r="D365" s="214"/>
      <c r="E365" s="212"/>
      <c r="F365" s="213"/>
      <c r="G365" s="212"/>
      <c r="H365" s="211"/>
      <c r="I365" s="210"/>
      <c r="J365" s="210"/>
      <c r="K365" s="221"/>
      <c r="L365" s="219"/>
      <c r="M365" s="212"/>
      <c r="N365" s="210"/>
      <c r="O365" s="215"/>
      <c r="P365" s="217"/>
      <c r="Q365" s="210"/>
      <c r="R365" s="210"/>
      <c r="S365" s="212"/>
      <c r="T365" s="212"/>
      <c r="U365" s="215"/>
      <c r="V365" s="215"/>
      <c r="W365" s="212"/>
      <c r="X365" s="6" t="s">
        <v>776</v>
      </c>
      <c r="Y365" s="2" t="s">
        <v>132</v>
      </c>
      <c r="Z365" s="31">
        <v>43630</v>
      </c>
      <c r="AA365" s="32">
        <v>12579</v>
      </c>
      <c r="AB365" s="9" t="s">
        <v>990</v>
      </c>
      <c r="AC365" s="31">
        <v>43646</v>
      </c>
      <c r="AD365" s="31">
        <v>43830</v>
      </c>
      <c r="AE365" s="2"/>
      <c r="AF365" s="2"/>
      <c r="AG365" s="35">
        <v>1342080</v>
      </c>
      <c r="AH365" s="35"/>
      <c r="AI365" s="2"/>
      <c r="AJ365" s="2"/>
      <c r="AK365" s="35"/>
      <c r="AL365" s="220"/>
      <c r="AM365" s="215"/>
      <c r="AN365" s="215"/>
      <c r="AO365" s="215"/>
      <c r="AP365" s="3"/>
      <c r="AQ365" s="2"/>
      <c r="AR365" s="2"/>
      <c r="AS365" s="2"/>
      <c r="AT365" s="2"/>
      <c r="AU365" s="1"/>
      <c r="AV365" s="1"/>
      <c r="AW365" s="1"/>
      <c r="AX365" s="1"/>
      <c r="AY365" s="1"/>
      <c r="AZ365" s="1"/>
      <c r="BA365" s="1"/>
      <c r="BB365" s="1"/>
      <c r="BC365" s="1"/>
      <c r="BD365" s="1"/>
      <c r="BE365" s="1"/>
      <c r="BF365" s="1"/>
      <c r="BG365" s="1"/>
      <c r="BH365" s="1"/>
      <c r="BI365" s="1"/>
      <c r="BJ365" s="1"/>
      <c r="BK365" s="1"/>
      <c r="BL365" s="1"/>
      <c r="BM365" s="1"/>
    </row>
    <row r="366" spans="1:65" ht="38.25" x14ac:dyDescent="0.2">
      <c r="A366" s="236"/>
      <c r="B366" s="224"/>
      <c r="C366" s="212"/>
      <c r="D366" s="214"/>
      <c r="E366" s="212"/>
      <c r="F366" s="213"/>
      <c r="G366" s="212"/>
      <c r="H366" s="211"/>
      <c r="I366" s="210"/>
      <c r="J366" s="210"/>
      <c r="K366" s="221"/>
      <c r="L366" s="219"/>
      <c r="M366" s="212"/>
      <c r="N366" s="210"/>
      <c r="O366" s="215"/>
      <c r="P366" s="217"/>
      <c r="Q366" s="210"/>
      <c r="R366" s="210"/>
      <c r="S366" s="212"/>
      <c r="T366" s="212"/>
      <c r="U366" s="215"/>
      <c r="V366" s="215"/>
      <c r="W366" s="212"/>
      <c r="X366" s="6" t="s">
        <v>776</v>
      </c>
      <c r="Y366" s="2" t="s">
        <v>142</v>
      </c>
      <c r="Z366" s="31">
        <v>43801</v>
      </c>
      <c r="AA366" s="32">
        <v>12714</v>
      </c>
      <c r="AB366" s="9" t="s">
        <v>990</v>
      </c>
      <c r="AC366" s="31">
        <v>43830</v>
      </c>
      <c r="AD366" s="31">
        <v>44012</v>
      </c>
      <c r="AE366" s="2"/>
      <c r="AF366" s="2"/>
      <c r="AG366" s="35">
        <v>1342080</v>
      </c>
      <c r="AH366" s="35"/>
      <c r="AI366" s="2"/>
      <c r="AJ366" s="2"/>
      <c r="AK366" s="35"/>
      <c r="AL366" s="220"/>
      <c r="AM366" s="215"/>
      <c r="AN366" s="215"/>
      <c r="AO366" s="215"/>
      <c r="AP366" s="3"/>
      <c r="AQ366" s="2"/>
      <c r="AR366" s="2"/>
      <c r="AS366" s="2"/>
      <c r="AT366" s="2"/>
      <c r="AU366" s="1"/>
      <c r="AV366" s="1"/>
      <c r="AW366" s="1"/>
      <c r="AX366" s="1"/>
      <c r="AY366" s="1"/>
      <c r="AZ366" s="1"/>
      <c r="BA366" s="1"/>
      <c r="BB366" s="1"/>
      <c r="BC366" s="1"/>
      <c r="BD366" s="1"/>
      <c r="BE366" s="1"/>
      <c r="BF366" s="1"/>
      <c r="BG366" s="1"/>
      <c r="BH366" s="1"/>
      <c r="BI366" s="1"/>
      <c r="BJ366" s="1"/>
      <c r="BK366" s="1"/>
      <c r="BL366" s="1"/>
      <c r="BM366" s="1"/>
    </row>
    <row r="367" spans="1:65" ht="114.75" x14ac:dyDescent="0.2">
      <c r="A367" s="184">
        <v>62</v>
      </c>
      <c r="B367" s="181" t="s">
        <v>909</v>
      </c>
      <c r="C367" s="2" t="s">
        <v>729</v>
      </c>
      <c r="D367" s="10" t="s">
        <v>910</v>
      </c>
      <c r="E367" s="2" t="s">
        <v>123</v>
      </c>
      <c r="F367" s="39" t="s">
        <v>914</v>
      </c>
      <c r="G367" s="2"/>
      <c r="H367" s="7"/>
      <c r="I367" s="7"/>
      <c r="J367" s="7"/>
      <c r="K367" s="137" t="s">
        <v>908</v>
      </c>
      <c r="L367" s="136" t="s">
        <v>911</v>
      </c>
      <c r="M367" s="2" t="s">
        <v>912</v>
      </c>
      <c r="N367" s="31">
        <v>43308</v>
      </c>
      <c r="O367" s="35">
        <v>104400</v>
      </c>
      <c r="P367" s="32">
        <v>12354</v>
      </c>
      <c r="Q367" s="31">
        <v>43308</v>
      </c>
      <c r="R367" s="31">
        <v>43465</v>
      </c>
      <c r="S367" s="2" t="s">
        <v>913</v>
      </c>
      <c r="T367" s="2"/>
      <c r="U367" s="35"/>
      <c r="V367" s="35"/>
      <c r="W367" s="2" t="s">
        <v>129</v>
      </c>
      <c r="X367" s="2"/>
      <c r="Y367" s="2"/>
      <c r="Z367" s="2"/>
      <c r="AA367" s="2"/>
      <c r="AB367" s="2"/>
      <c r="AC367" s="2"/>
      <c r="AD367" s="2"/>
      <c r="AE367" s="2"/>
      <c r="AF367" s="2"/>
      <c r="AG367" s="35"/>
      <c r="AH367" s="35"/>
      <c r="AI367" s="2"/>
      <c r="AJ367" s="2"/>
      <c r="AK367" s="35"/>
      <c r="AL367" s="55">
        <f>O367-AH367+AG367</f>
        <v>104400</v>
      </c>
      <c r="AM367" s="35">
        <f>84216</f>
        <v>84216</v>
      </c>
      <c r="AN367" s="35">
        <v>0</v>
      </c>
      <c r="AO367" s="176">
        <f>AM367+AN367</f>
        <v>84216</v>
      </c>
      <c r="AP367" s="2" t="s">
        <v>939</v>
      </c>
      <c r="AQ367" s="31">
        <v>43089</v>
      </c>
      <c r="AR367" s="31">
        <v>43454</v>
      </c>
      <c r="AS367" s="2" t="s">
        <v>940</v>
      </c>
      <c r="AT367" s="9" t="s">
        <v>941</v>
      </c>
      <c r="AU367" s="2" t="s">
        <v>940</v>
      </c>
      <c r="AV367" s="1"/>
      <c r="AW367" s="1"/>
      <c r="AX367" s="1"/>
      <c r="AY367" s="1"/>
      <c r="AZ367" s="1"/>
      <c r="BA367" s="1"/>
      <c r="BB367" s="1"/>
      <c r="BC367" s="1"/>
      <c r="BD367" s="1"/>
      <c r="BE367" s="1"/>
      <c r="BF367" s="1"/>
      <c r="BG367" s="1"/>
      <c r="BH367" s="1"/>
      <c r="BI367" s="1"/>
      <c r="BJ367" s="1"/>
      <c r="BK367" s="1"/>
      <c r="BL367" s="1"/>
      <c r="BM367" s="1"/>
    </row>
    <row r="368" spans="1:65" ht="38.25" x14ac:dyDescent="0.2">
      <c r="A368" s="236">
        <v>63</v>
      </c>
      <c r="B368" s="224" t="s">
        <v>926</v>
      </c>
      <c r="C368" s="212" t="s">
        <v>805</v>
      </c>
      <c r="D368" s="214" t="s">
        <v>124</v>
      </c>
      <c r="E368" s="212" t="s">
        <v>123</v>
      </c>
      <c r="F368" s="213" t="s">
        <v>929</v>
      </c>
      <c r="G368" s="212" t="s">
        <v>935</v>
      </c>
      <c r="H368" s="211" t="s">
        <v>753</v>
      </c>
      <c r="I368" s="210">
        <v>43319</v>
      </c>
      <c r="J368" s="210">
        <v>43684</v>
      </c>
      <c r="K368" s="221" t="s">
        <v>925</v>
      </c>
      <c r="L368" s="219" t="s">
        <v>927</v>
      </c>
      <c r="M368" s="212" t="s">
        <v>928</v>
      </c>
      <c r="N368" s="210">
        <v>43321</v>
      </c>
      <c r="O368" s="215">
        <v>226669.04</v>
      </c>
      <c r="P368" s="217">
        <v>12367</v>
      </c>
      <c r="Q368" s="210">
        <v>43329</v>
      </c>
      <c r="R368" s="210">
        <v>43465</v>
      </c>
      <c r="S368" s="212" t="s">
        <v>744</v>
      </c>
      <c r="T368" s="212"/>
      <c r="U368" s="215"/>
      <c r="V368" s="215"/>
      <c r="W368" s="212" t="s">
        <v>930</v>
      </c>
      <c r="X368" s="6" t="s">
        <v>776</v>
      </c>
      <c r="Y368" s="2" t="s">
        <v>130</v>
      </c>
      <c r="Z368" s="31">
        <v>43444</v>
      </c>
      <c r="AA368" s="32">
        <v>12457</v>
      </c>
      <c r="AB368" s="9" t="s">
        <v>834</v>
      </c>
      <c r="AC368" s="31">
        <v>43465</v>
      </c>
      <c r="AD368" s="31">
        <v>43646</v>
      </c>
      <c r="AE368" s="2"/>
      <c r="AF368" s="2"/>
      <c r="AG368" s="35">
        <v>304480.8</v>
      </c>
      <c r="AH368" s="35"/>
      <c r="AI368" s="2"/>
      <c r="AJ368" s="2"/>
      <c r="AK368" s="35"/>
      <c r="AL368" s="220">
        <f>O368-AH368+AG368-AH369+AG369-AH370+AG370-AH371+AG371</f>
        <v>1231455.68</v>
      </c>
      <c r="AM368" s="215">
        <f>22103.06+47363.68+49168.01+101493.5</f>
        <v>220128.25</v>
      </c>
      <c r="AN368" s="215">
        <v>620351.43000000005</v>
      </c>
      <c r="AO368" s="215">
        <f>AM368+AN368</f>
        <v>840479.68</v>
      </c>
      <c r="AP368" s="3"/>
      <c r="AQ368" s="2"/>
      <c r="AR368" s="2"/>
      <c r="AS368" s="2"/>
      <c r="AT368" s="2"/>
      <c r="AU368" s="1"/>
      <c r="AV368" s="1"/>
      <c r="AW368" s="1"/>
      <c r="AX368" s="1"/>
      <c r="AY368" s="1"/>
      <c r="AZ368" s="1"/>
      <c r="BA368" s="1"/>
      <c r="BB368" s="1"/>
      <c r="BC368" s="1"/>
      <c r="BD368" s="1"/>
      <c r="BE368" s="1"/>
      <c r="BF368" s="1"/>
      <c r="BG368" s="1"/>
      <c r="BH368" s="1"/>
      <c r="BI368" s="1"/>
      <c r="BJ368" s="1"/>
      <c r="BK368" s="1"/>
      <c r="BL368" s="1"/>
      <c r="BM368" s="1"/>
    </row>
    <row r="369" spans="1:65" ht="38.25" x14ac:dyDescent="0.2">
      <c r="A369" s="236"/>
      <c r="B369" s="224"/>
      <c r="C369" s="212"/>
      <c r="D369" s="214"/>
      <c r="E369" s="212"/>
      <c r="F369" s="213"/>
      <c r="G369" s="212"/>
      <c r="H369" s="211"/>
      <c r="I369" s="210"/>
      <c r="J369" s="210"/>
      <c r="K369" s="221"/>
      <c r="L369" s="219"/>
      <c r="M369" s="212"/>
      <c r="N369" s="210"/>
      <c r="O369" s="215"/>
      <c r="P369" s="217"/>
      <c r="Q369" s="210"/>
      <c r="R369" s="210"/>
      <c r="S369" s="212"/>
      <c r="T369" s="212"/>
      <c r="U369" s="215"/>
      <c r="V369" s="215"/>
      <c r="W369" s="212"/>
      <c r="X369" s="6" t="s">
        <v>776</v>
      </c>
      <c r="Y369" s="2" t="s">
        <v>132</v>
      </c>
      <c r="Z369" s="31">
        <v>43623</v>
      </c>
      <c r="AA369" s="32">
        <v>12579</v>
      </c>
      <c r="AB369" s="9" t="s">
        <v>834</v>
      </c>
      <c r="AC369" s="31">
        <v>43646</v>
      </c>
      <c r="AD369" s="31">
        <v>43830</v>
      </c>
      <c r="AE369" s="2"/>
      <c r="AF369" s="2"/>
      <c r="AG369" s="35">
        <v>304480.8</v>
      </c>
      <c r="AH369" s="35"/>
      <c r="AI369" s="2"/>
      <c r="AJ369" s="2"/>
      <c r="AK369" s="35"/>
      <c r="AL369" s="220"/>
      <c r="AM369" s="215"/>
      <c r="AN369" s="215"/>
      <c r="AO369" s="215"/>
      <c r="AP369" s="3"/>
      <c r="AQ369" s="2"/>
      <c r="AR369" s="2"/>
      <c r="AS369" s="2"/>
      <c r="AT369" s="2"/>
      <c r="AU369" s="1"/>
      <c r="AV369" s="1"/>
      <c r="AW369" s="1"/>
      <c r="AX369" s="1"/>
      <c r="AY369" s="1"/>
      <c r="AZ369" s="1"/>
      <c r="BA369" s="1"/>
      <c r="BB369" s="1"/>
      <c r="BC369" s="1"/>
      <c r="BD369" s="1"/>
      <c r="BE369" s="1"/>
      <c r="BF369" s="1"/>
      <c r="BG369" s="1"/>
      <c r="BH369" s="1"/>
      <c r="BI369" s="1"/>
      <c r="BJ369" s="1"/>
      <c r="BK369" s="1"/>
      <c r="BL369" s="1"/>
      <c r="BM369" s="1"/>
    </row>
    <row r="370" spans="1:65" ht="114.75" x14ac:dyDescent="0.2">
      <c r="A370" s="236"/>
      <c r="B370" s="224"/>
      <c r="C370" s="212"/>
      <c r="D370" s="214"/>
      <c r="E370" s="212"/>
      <c r="F370" s="213"/>
      <c r="G370" s="212"/>
      <c r="H370" s="211"/>
      <c r="I370" s="210"/>
      <c r="J370" s="210"/>
      <c r="K370" s="221"/>
      <c r="L370" s="219"/>
      <c r="M370" s="212"/>
      <c r="N370" s="210"/>
      <c r="O370" s="215"/>
      <c r="P370" s="217"/>
      <c r="Q370" s="210"/>
      <c r="R370" s="210"/>
      <c r="S370" s="212"/>
      <c r="T370" s="212"/>
      <c r="U370" s="215"/>
      <c r="V370" s="215"/>
      <c r="W370" s="212"/>
      <c r="X370" s="6" t="s">
        <v>776</v>
      </c>
      <c r="Y370" s="2" t="s">
        <v>142</v>
      </c>
      <c r="Z370" s="31">
        <v>43734</v>
      </c>
      <c r="AA370" s="32">
        <v>12645</v>
      </c>
      <c r="AB370" s="9" t="s">
        <v>1658</v>
      </c>
      <c r="AC370" s="31"/>
      <c r="AD370" s="31"/>
      <c r="AE370" s="2"/>
      <c r="AF370" s="2"/>
      <c r="AG370" s="35">
        <v>30448.080000000002</v>
      </c>
      <c r="AH370" s="35"/>
      <c r="AI370" s="2"/>
      <c r="AJ370" s="2"/>
      <c r="AK370" s="35"/>
      <c r="AL370" s="220"/>
      <c r="AM370" s="215"/>
      <c r="AN370" s="215"/>
      <c r="AO370" s="215"/>
      <c r="AP370" s="3"/>
      <c r="AQ370" s="2"/>
      <c r="AR370" s="2"/>
      <c r="AS370" s="2"/>
      <c r="AT370" s="2"/>
      <c r="AU370" s="1"/>
      <c r="AV370" s="1"/>
      <c r="AW370" s="1"/>
      <c r="AX370" s="1"/>
      <c r="AY370" s="1"/>
      <c r="AZ370" s="1"/>
      <c r="BA370" s="1"/>
      <c r="BB370" s="1"/>
      <c r="BC370" s="1"/>
      <c r="BD370" s="1"/>
      <c r="BE370" s="1"/>
      <c r="BF370" s="1"/>
      <c r="BG370" s="1"/>
      <c r="BH370" s="1"/>
      <c r="BI370" s="1"/>
      <c r="BJ370" s="1"/>
      <c r="BK370" s="1"/>
      <c r="BL370" s="1"/>
      <c r="BM370" s="1"/>
    </row>
    <row r="371" spans="1:65" ht="38.25" x14ac:dyDescent="0.2">
      <c r="A371" s="236"/>
      <c r="B371" s="224"/>
      <c r="C371" s="212"/>
      <c r="D371" s="214"/>
      <c r="E371" s="212"/>
      <c r="F371" s="213"/>
      <c r="G371" s="212"/>
      <c r="H371" s="211"/>
      <c r="I371" s="210"/>
      <c r="J371" s="210"/>
      <c r="K371" s="221"/>
      <c r="L371" s="219"/>
      <c r="M371" s="212"/>
      <c r="N371" s="210"/>
      <c r="O371" s="215"/>
      <c r="P371" s="217"/>
      <c r="Q371" s="210"/>
      <c r="R371" s="210"/>
      <c r="S371" s="212"/>
      <c r="T371" s="212"/>
      <c r="U371" s="215"/>
      <c r="V371" s="215"/>
      <c r="W371" s="212"/>
      <c r="X371" s="6" t="s">
        <v>776</v>
      </c>
      <c r="Y371" s="2" t="s">
        <v>143</v>
      </c>
      <c r="Z371" s="31">
        <v>43801</v>
      </c>
      <c r="AA371" s="32">
        <v>12716</v>
      </c>
      <c r="AB371" s="9" t="s">
        <v>834</v>
      </c>
      <c r="AC371" s="31">
        <v>43830</v>
      </c>
      <c r="AD371" s="31">
        <v>44012</v>
      </c>
      <c r="AE371" s="2"/>
      <c r="AF371" s="2"/>
      <c r="AG371" s="35">
        <v>365376.96</v>
      </c>
      <c r="AH371" s="35"/>
      <c r="AI371" s="2"/>
      <c r="AJ371" s="2"/>
      <c r="AK371" s="35"/>
      <c r="AL371" s="220"/>
      <c r="AM371" s="215"/>
      <c r="AN371" s="215"/>
      <c r="AO371" s="215"/>
      <c r="AP371" s="3"/>
      <c r="AQ371" s="2"/>
      <c r="AR371" s="2"/>
      <c r="AS371" s="2"/>
      <c r="AT371" s="2"/>
      <c r="AU371" s="1"/>
      <c r="AV371" s="1"/>
      <c r="AW371" s="1"/>
      <c r="AX371" s="1"/>
      <c r="AY371" s="1"/>
      <c r="AZ371" s="1"/>
      <c r="BA371" s="1"/>
      <c r="BB371" s="1"/>
      <c r="BC371" s="1"/>
      <c r="BD371" s="1"/>
      <c r="BE371" s="1"/>
      <c r="BF371" s="1"/>
      <c r="BG371" s="1"/>
      <c r="BH371" s="1"/>
      <c r="BI371" s="1"/>
      <c r="BJ371" s="1"/>
      <c r="BK371" s="1"/>
      <c r="BL371" s="1"/>
      <c r="BM371" s="1"/>
    </row>
    <row r="372" spans="1:65" ht="38.25" x14ac:dyDescent="0.2">
      <c r="A372" s="236">
        <v>64</v>
      </c>
      <c r="B372" s="224" t="s">
        <v>926</v>
      </c>
      <c r="C372" s="212" t="s">
        <v>805</v>
      </c>
      <c r="D372" s="214" t="s">
        <v>124</v>
      </c>
      <c r="E372" s="212" t="s">
        <v>123</v>
      </c>
      <c r="F372" s="213" t="s">
        <v>931</v>
      </c>
      <c r="G372" s="212" t="s">
        <v>935</v>
      </c>
      <c r="H372" s="211" t="s">
        <v>753</v>
      </c>
      <c r="I372" s="210">
        <v>43319</v>
      </c>
      <c r="J372" s="210">
        <v>43684</v>
      </c>
      <c r="K372" s="221" t="s">
        <v>934</v>
      </c>
      <c r="L372" s="219" t="s">
        <v>932</v>
      </c>
      <c r="M372" s="212" t="s">
        <v>933</v>
      </c>
      <c r="N372" s="210">
        <v>43321</v>
      </c>
      <c r="O372" s="215">
        <v>51191.48</v>
      </c>
      <c r="P372" s="217">
        <v>12366</v>
      </c>
      <c r="Q372" s="210">
        <v>43329</v>
      </c>
      <c r="R372" s="210">
        <v>43465</v>
      </c>
      <c r="S372" s="212" t="s">
        <v>744</v>
      </c>
      <c r="T372" s="212"/>
      <c r="U372" s="215"/>
      <c r="V372" s="215"/>
      <c r="W372" s="212" t="s">
        <v>930</v>
      </c>
      <c r="X372" s="6" t="s">
        <v>776</v>
      </c>
      <c r="Y372" s="2" t="s">
        <v>130</v>
      </c>
      <c r="Z372" s="31">
        <v>43444</v>
      </c>
      <c r="AA372" s="32">
        <v>12457</v>
      </c>
      <c r="AB372" s="9" t="s">
        <v>834</v>
      </c>
      <c r="AC372" s="31">
        <v>43465</v>
      </c>
      <c r="AD372" s="31">
        <v>43646</v>
      </c>
      <c r="AE372" s="2"/>
      <c r="AF372" s="2"/>
      <c r="AG372" s="35">
        <v>68764.800000000003</v>
      </c>
      <c r="AH372" s="35"/>
      <c r="AI372" s="2"/>
      <c r="AJ372" s="2"/>
      <c r="AK372" s="35"/>
      <c r="AL372" s="220">
        <f>O372-AH372+AG372-AH373+AG373-AH374+AG374-AH375+AG375</f>
        <v>280407.48000000004</v>
      </c>
      <c r="AM372" s="215">
        <f>5348.28+11460.8+11460.8+9168.64</f>
        <v>37438.519999999997</v>
      </c>
      <c r="AN372" s="215">
        <v>135772.28</v>
      </c>
      <c r="AO372" s="215">
        <f>AM372+AN372</f>
        <v>173210.8</v>
      </c>
      <c r="AP372" s="3"/>
      <c r="AQ372" s="2"/>
      <c r="AR372" s="2"/>
      <c r="AS372" s="2"/>
      <c r="AT372" s="2"/>
      <c r="AU372" s="1"/>
      <c r="AV372" s="1"/>
      <c r="AW372" s="1"/>
      <c r="AX372" s="1"/>
      <c r="AY372" s="1"/>
      <c r="AZ372" s="1"/>
      <c r="BA372" s="1"/>
      <c r="BB372" s="1"/>
      <c r="BC372" s="1"/>
      <c r="BD372" s="1"/>
      <c r="BE372" s="1"/>
      <c r="BF372" s="1"/>
      <c r="BG372" s="1"/>
      <c r="BH372" s="1"/>
      <c r="BI372" s="1"/>
      <c r="BJ372" s="1"/>
      <c r="BK372" s="1"/>
      <c r="BL372" s="1"/>
      <c r="BM372" s="1"/>
    </row>
    <row r="373" spans="1:65" ht="38.25" x14ac:dyDescent="0.2">
      <c r="A373" s="236"/>
      <c r="B373" s="224"/>
      <c r="C373" s="212"/>
      <c r="D373" s="214"/>
      <c r="E373" s="212"/>
      <c r="F373" s="213"/>
      <c r="G373" s="212"/>
      <c r="H373" s="211"/>
      <c r="I373" s="210"/>
      <c r="J373" s="210"/>
      <c r="K373" s="221"/>
      <c r="L373" s="219"/>
      <c r="M373" s="212"/>
      <c r="N373" s="210"/>
      <c r="O373" s="215"/>
      <c r="P373" s="217"/>
      <c r="Q373" s="210"/>
      <c r="R373" s="210"/>
      <c r="S373" s="212"/>
      <c r="T373" s="212"/>
      <c r="U373" s="215"/>
      <c r="V373" s="215"/>
      <c r="W373" s="212"/>
      <c r="X373" s="6" t="s">
        <v>776</v>
      </c>
      <c r="Y373" s="2" t="s">
        <v>132</v>
      </c>
      <c r="Z373" s="31">
        <v>43623</v>
      </c>
      <c r="AA373" s="32">
        <v>12579</v>
      </c>
      <c r="AB373" s="9" t="s">
        <v>834</v>
      </c>
      <c r="AC373" s="31">
        <v>43646</v>
      </c>
      <c r="AD373" s="31">
        <v>43830</v>
      </c>
      <c r="AE373" s="2"/>
      <c r="AF373" s="2"/>
      <c r="AG373" s="35">
        <v>68764.800000000003</v>
      </c>
      <c r="AH373" s="35"/>
      <c r="AI373" s="2"/>
      <c r="AJ373" s="2"/>
      <c r="AK373" s="35"/>
      <c r="AL373" s="220"/>
      <c r="AM373" s="215"/>
      <c r="AN373" s="215"/>
      <c r="AO373" s="215"/>
      <c r="AP373" s="3"/>
      <c r="AQ373" s="2"/>
      <c r="AR373" s="2"/>
      <c r="AS373" s="2"/>
      <c r="AT373" s="2"/>
      <c r="AU373" s="1"/>
      <c r="AV373" s="1"/>
      <c r="AW373" s="1"/>
      <c r="AX373" s="1"/>
      <c r="AY373" s="1"/>
      <c r="AZ373" s="1"/>
      <c r="BA373" s="1"/>
      <c r="BB373" s="1"/>
      <c r="BC373" s="1"/>
      <c r="BD373" s="1"/>
      <c r="BE373" s="1"/>
      <c r="BF373" s="1"/>
      <c r="BG373" s="1"/>
      <c r="BH373" s="1"/>
      <c r="BI373" s="1"/>
      <c r="BJ373" s="1"/>
      <c r="BK373" s="1"/>
      <c r="BL373" s="1"/>
      <c r="BM373" s="1"/>
    </row>
    <row r="374" spans="1:65" ht="76.5" x14ac:dyDescent="0.2">
      <c r="A374" s="236"/>
      <c r="B374" s="224"/>
      <c r="C374" s="212"/>
      <c r="D374" s="214"/>
      <c r="E374" s="212"/>
      <c r="F374" s="213"/>
      <c r="G374" s="212"/>
      <c r="H374" s="211"/>
      <c r="I374" s="210"/>
      <c r="J374" s="210"/>
      <c r="K374" s="221"/>
      <c r="L374" s="219"/>
      <c r="M374" s="212"/>
      <c r="N374" s="210"/>
      <c r="O374" s="215"/>
      <c r="P374" s="217"/>
      <c r="Q374" s="210"/>
      <c r="R374" s="210"/>
      <c r="S374" s="212"/>
      <c r="T374" s="212"/>
      <c r="U374" s="215"/>
      <c r="V374" s="215"/>
      <c r="W374" s="212"/>
      <c r="X374" s="6" t="s">
        <v>285</v>
      </c>
      <c r="Y374" s="2" t="s">
        <v>142</v>
      </c>
      <c r="Z374" s="31">
        <v>43696</v>
      </c>
      <c r="AA374" s="32">
        <v>12620</v>
      </c>
      <c r="AB374" s="9" t="s">
        <v>1845</v>
      </c>
      <c r="AC374" s="31"/>
      <c r="AD374" s="31"/>
      <c r="AE374" s="2"/>
      <c r="AF374" s="2"/>
      <c r="AG374" s="35">
        <v>9168.64</v>
      </c>
      <c r="AH374" s="35"/>
      <c r="AI374" s="2"/>
      <c r="AJ374" s="2"/>
      <c r="AK374" s="35"/>
      <c r="AL374" s="220"/>
      <c r="AM374" s="215"/>
      <c r="AN374" s="215"/>
      <c r="AO374" s="215"/>
      <c r="AP374" s="3"/>
      <c r="AQ374" s="2"/>
      <c r="AR374" s="2"/>
      <c r="AS374" s="2"/>
      <c r="AT374" s="2"/>
      <c r="AU374" s="1"/>
      <c r="AV374" s="1"/>
      <c r="AW374" s="1"/>
      <c r="AX374" s="1"/>
      <c r="AY374" s="1"/>
      <c r="AZ374" s="1"/>
      <c r="BA374" s="1"/>
      <c r="BB374" s="1"/>
      <c r="BC374" s="1"/>
      <c r="BD374" s="1"/>
      <c r="BE374" s="1"/>
      <c r="BF374" s="1"/>
      <c r="BG374" s="1"/>
      <c r="BH374" s="1"/>
      <c r="BI374" s="1"/>
      <c r="BJ374" s="1"/>
      <c r="BK374" s="1"/>
      <c r="BL374" s="1"/>
      <c r="BM374" s="1"/>
    </row>
    <row r="375" spans="1:65" ht="38.25" x14ac:dyDescent="0.2">
      <c r="A375" s="236"/>
      <c r="B375" s="224"/>
      <c r="C375" s="212"/>
      <c r="D375" s="214"/>
      <c r="E375" s="212"/>
      <c r="F375" s="213"/>
      <c r="G375" s="212"/>
      <c r="H375" s="211"/>
      <c r="I375" s="210"/>
      <c r="J375" s="210"/>
      <c r="K375" s="221"/>
      <c r="L375" s="219"/>
      <c r="M375" s="212"/>
      <c r="N375" s="210"/>
      <c r="O375" s="215"/>
      <c r="P375" s="217"/>
      <c r="Q375" s="210"/>
      <c r="R375" s="210"/>
      <c r="S375" s="212"/>
      <c r="T375" s="212"/>
      <c r="U375" s="215"/>
      <c r="V375" s="215"/>
      <c r="W375" s="212"/>
      <c r="X375" s="6" t="s">
        <v>776</v>
      </c>
      <c r="Y375" s="2" t="s">
        <v>143</v>
      </c>
      <c r="Z375" s="31">
        <v>43801</v>
      </c>
      <c r="AA375" s="32">
        <v>12716</v>
      </c>
      <c r="AB375" s="9" t="s">
        <v>834</v>
      </c>
      <c r="AC375" s="31">
        <v>43830</v>
      </c>
      <c r="AD375" s="31">
        <v>44012</v>
      </c>
      <c r="AE375" s="2"/>
      <c r="AF375" s="2"/>
      <c r="AG375" s="35">
        <v>82517.759999999995</v>
      </c>
      <c r="AH375" s="35"/>
      <c r="AI375" s="2"/>
      <c r="AJ375" s="2"/>
      <c r="AK375" s="35"/>
      <c r="AL375" s="220"/>
      <c r="AM375" s="215"/>
      <c r="AN375" s="215"/>
      <c r="AO375" s="215"/>
      <c r="AP375" s="3"/>
      <c r="AQ375" s="2"/>
      <c r="AR375" s="2"/>
      <c r="AS375" s="2"/>
      <c r="AT375" s="2"/>
      <c r="AU375" s="1"/>
      <c r="AV375" s="1"/>
      <c r="AW375" s="1"/>
      <c r="AX375" s="1"/>
      <c r="AY375" s="1"/>
      <c r="AZ375" s="1"/>
      <c r="BA375" s="1"/>
      <c r="BB375" s="1"/>
      <c r="BC375" s="1"/>
      <c r="BD375" s="1"/>
      <c r="BE375" s="1"/>
      <c r="BF375" s="1"/>
      <c r="BG375" s="1"/>
      <c r="BH375" s="1"/>
      <c r="BI375" s="1"/>
      <c r="BJ375" s="1"/>
      <c r="BK375" s="1"/>
      <c r="BL375" s="1"/>
      <c r="BM375" s="1"/>
    </row>
    <row r="376" spans="1:65" ht="114.75" x14ac:dyDescent="0.2">
      <c r="A376" s="184">
        <v>65</v>
      </c>
      <c r="B376" s="181" t="s">
        <v>909</v>
      </c>
      <c r="C376" s="2" t="s">
        <v>729</v>
      </c>
      <c r="D376" s="10" t="s">
        <v>910</v>
      </c>
      <c r="E376" s="2" t="s">
        <v>123</v>
      </c>
      <c r="F376" s="39" t="s">
        <v>1076</v>
      </c>
      <c r="G376" s="2"/>
      <c r="H376" s="7"/>
      <c r="I376" s="7"/>
      <c r="J376" s="7"/>
      <c r="K376" s="137" t="s">
        <v>1073</v>
      </c>
      <c r="L376" s="136" t="s">
        <v>1074</v>
      </c>
      <c r="M376" s="2" t="s">
        <v>1075</v>
      </c>
      <c r="N376" s="31">
        <v>43451</v>
      </c>
      <c r="O376" s="35">
        <v>229680</v>
      </c>
      <c r="P376" s="32">
        <v>12486</v>
      </c>
      <c r="Q376" s="31">
        <v>43466</v>
      </c>
      <c r="R376" s="31">
        <v>43830</v>
      </c>
      <c r="S376" s="2" t="s">
        <v>745</v>
      </c>
      <c r="T376" s="2"/>
      <c r="U376" s="35"/>
      <c r="V376" s="35"/>
      <c r="W376" s="2" t="s">
        <v>129</v>
      </c>
      <c r="X376" s="2"/>
      <c r="Y376" s="2"/>
      <c r="Z376" s="2"/>
      <c r="AA376" s="2"/>
      <c r="AB376" s="2"/>
      <c r="AC376" s="2"/>
      <c r="AD376" s="2"/>
      <c r="AE376" s="2"/>
      <c r="AF376" s="2"/>
      <c r="AG376" s="35"/>
      <c r="AH376" s="35"/>
      <c r="AI376" s="2"/>
      <c r="AJ376" s="2"/>
      <c r="AK376" s="35"/>
      <c r="AL376" s="55">
        <f t="shared" ref="AL376:AL400" si="0">O376-AH376+AG376</f>
        <v>229680</v>
      </c>
      <c r="AM376" s="35"/>
      <c r="AN376" s="35">
        <v>192018.7</v>
      </c>
      <c r="AO376" s="176">
        <f t="shared" ref="AO376:AO403" si="1">AM376+AN376</f>
        <v>192018.7</v>
      </c>
      <c r="AP376" s="2" t="s">
        <v>939</v>
      </c>
      <c r="AQ376" s="31">
        <v>43089</v>
      </c>
      <c r="AR376" s="31">
        <v>43454</v>
      </c>
      <c r="AS376" s="2" t="s">
        <v>940</v>
      </c>
      <c r="AT376" s="9" t="s">
        <v>941</v>
      </c>
      <c r="AU376" s="2" t="s">
        <v>940</v>
      </c>
      <c r="AV376" s="1"/>
      <c r="AW376" s="1"/>
      <c r="AX376" s="1"/>
      <c r="AY376" s="1"/>
      <c r="AZ376" s="1"/>
      <c r="BA376" s="1"/>
      <c r="BB376" s="1"/>
      <c r="BC376" s="1"/>
      <c r="BD376" s="1"/>
      <c r="BE376" s="1"/>
      <c r="BF376" s="1"/>
      <c r="BG376" s="1"/>
      <c r="BH376" s="1"/>
      <c r="BI376" s="1"/>
      <c r="BJ376" s="1"/>
      <c r="BK376" s="1"/>
      <c r="BL376" s="1"/>
      <c r="BM376" s="1"/>
    </row>
    <row r="377" spans="1:65" ht="114.75" x14ac:dyDescent="0.2">
      <c r="A377" s="184">
        <v>66</v>
      </c>
      <c r="B377" s="181" t="s">
        <v>1010</v>
      </c>
      <c r="C377" s="2" t="s">
        <v>731</v>
      </c>
      <c r="D377" s="10" t="s">
        <v>1011</v>
      </c>
      <c r="E377" s="2" t="s">
        <v>123</v>
      </c>
      <c r="F377" s="39" t="s">
        <v>1014</v>
      </c>
      <c r="G377" s="6" t="s">
        <v>1019</v>
      </c>
      <c r="H377" s="7"/>
      <c r="I377" s="7"/>
      <c r="J377" s="7"/>
      <c r="K377" s="137" t="s">
        <v>1015</v>
      </c>
      <c r="L377" s="136" t="s">
        <v>1012</v>
      </c>
      <c r="M377" s="2" t="s">
        <v>1013</v>
      </c>
      <c r="N377" s="31">
        <v>43461</v>
      </c>
      <c r="O377" s="35">
        <v>228327.75</v>
      </c>
      <c r="P377" s="32">
        <v>12477</v>
      </c>
      <c r="Q377" s="31">
        <v>43466</v>
      </c>
      <c r="R377" s="31">
        <v>43555</v>
      </c>
      <c r="S377" s="2" t="s">
        <v>1059</v>
      </c>
      <c r="T377" s="2"/>
      <c r="U377" s="35"/>
      <c r="V377" s="35"/>
      <c r="W377" s="2" t="s">
        <v>1016</v>
      </c>
      <c r="X377" s="2"/>
      <c r="Y377" s="2"/>
      <c r="Z377" s="2"/>
      <c r="AA377" s="2"/>
      <c r="AB377" s="2"/>
      <c r="AC377" s="2"/>
      <c r="AD377" s="2"/>
      <c r="AE377" s="2"/>
      <c r="AF377" s="2"/>
      <c r="AG377" s="35"/>
      <c r="AH377" s="35"/>
      <c r="AI377" s="2"/>
      <c r="AJ377" s="2"/>
      <c r="AK377" s="35"/>
      <c r="AL377" s="55">
        <f t="shared" si="0"/>
        <v>228327.75</v>
      </c>
      <c r="AM377" s="35"/>
      <c r="AN377" s="35">
        <v>225120.85</v>
      </c>
      <c r="AO377" s="176">
        <f t="shared" si="1"/>
        <v>225120.85</v>
      </c>
      <c r="AP377" s="2" t="s">
        <v>1017</v>
      </c>
      <c r="AQ377" s="31">
        <v>43405</v>
      </c>
      <c r="AR377" s="31">
        <v>43770</v>
      </c>
      <c r="AS377" s="32">
        <v>12423</v>
      </c>
      <c r="AT377" s="2" t="s">
        <v>1018</v>
      </c>
      <c r="AU377" s="1"/>
      <c r="AV377" s="1"/>
      <c r="AW377" s="1"/>
      <c r="AX377" s="1"/>
      <c r="AY377" s="1"/>
      <c r="AZ377" s="1"/>
      <c r="BA377" s="1"/>
      <c r="BB377" s="1"/>
      <c r="BC377" s="1"/>
      <c r="BD377" s="1"/>
      <c r="BE377" s="1"/>
      <c r="BF377" s="1"/>
      <c r="BG377" s="1"/>
      <c r="BH377" s="1"/>
      <c r="BI377" s="1"/>
      <c r="BJ377" s="1"/>
      <c r="BK377" s="1"/>
      <c r="BL377" s="1"/>
      <c r="BM377" s="1"/>
    </row>
    <row r="378" spans="1:65" ht="63.75" x14ac:dyDescent="0.2">
      <c r="A378" s="184">
        <v>67</v>
      </c>
      <c r="B378" s="181" t="s">
        <v>830</v>
      </c>
      <c r="C378" s="2" t="s">
        <v>748</v>
      </c>
      <c r="D378" s="10" t="s">
        <v>124</v>
      </c>
      <c r="E378" s="2" t="s">
        <v>123</v>
      </c>
      <c r="F378" s="39" t="s">
        <v>1030</v>
      </c>
      <c r="G378" s="6" t="s">
        <v>832</v>
      </c>
      <c r="H378" s="7" t="s">
        <v>732</v>
      </c>
      <c r="I378" s="31">
        <v>43171</v>
      </c>
      <c r="J378" s="31">
        <v>43536</v>
      </c>
      <c r="K378" s="137" t="s">
        <v>1029</v>
      </c>
      <c r="L378" s="136" t="s">
        <v>588</v>
      </c>
      <c r="M378" s="2" t="s">
        <v>589</v>
      </c>
      <c r="N378" s="31">
        <v>43475</v>
      </c>
      <c r="O378" s="35">
        <v>283050</v>
      </c>
      <c r="P378" s="32">
        <v>12475</v>
      </c>
      <c r="Q378" s="31">
        <v>43475</v>
      </c>
      <c r="R378" s="31">
        <v>43646</v>
      </c>
      <c r="S378" s="2" t="s">
        <v>747</v>
      </c>
      <c r="T378" s="2"/>
      <c r="U378" s="35"/>
      <c r="V378" s="35"/>
      <c r="W378" s="2" t="s">
        <v>141</v>
      </c>
      <c r="X378" s="2"/>
      <c r="Y378" s="2"/>
      <c r="Z378" s="2"/>
      <c r="AA378" s="2"/>
      <c r="AB378" s="2"/>
      <c r="AC378" s="2"/>
      <c r="AD378" s="2"/>
      <c r="AE378" s="2"/>
      <c r="AF378" s="2"/>
      <c r="AG378" s="35"/>
      <c r="AH378" s="35"/>
      <c r="AI378" s="2"/>
      <c r="AJ378" s="2"/>
      <c r="AK378" s="35"/>
      <c r="AL378" s="55">
        <f t="shared" si="0"/>
        <v>283050</v>
      </c>
      <c r="AM378" s="35"/>
      <c r="AN378" s="35">
        <v>94459.35</v>
      </c>
      <c r="AO378" s="176">
        <f t="shared" si="1"/>
        <v>94459.35</v>
      </c>
      <c r="AP378" s="2"/>
      <c r="AQ378" s="2"/>
      <c r="AR378" s="2"/>
      <c r="AS378" s="2"/>
      <c r="AT378" s="2"/>
      <c r="AU378" s="1"/>
      <c r="AV378" s="1"/>
      <c r="AW378" s="1"/>
      <c r="AX378" s="1"/>
      <c r="AY378" s="1"/>
      <c r="AZ378" s="1"/>
      <c r="BA378" s="1"/>
      <c r="BB378" s="1"/>
      <c r="BC378" s="1"/>
      <c r="BD378" s="1"/>
      <c r="BE378" s="1"/>
      <c r="BF378" s="1"/>
      <c r="BG378" s="1"/>
      <c r="BH378" s="1"/>
      <c r="BI378" s="1"/>
      <c r="BJ378" s="1"/>
      <c r="BK378" s="1"/>
      <c r="BL378" s="1"/>
      <c r="BM378" s="1"/>
    </row>
    <row r="379" spans="1:65" ht="38.25" x14ac:dyDescent="0.2">
      <c r="A379" s="184">
        <v>68</v>
      </c>
      <c r="B379" s="181" t="s">
        <v>1032</v>
      </c>
      <c r="C379" s="2" t="s">
        <v>1033</v>
      </c>
      <c r="D379" s="10" t="s">
        <v>124</v>
      </c>
      <c r="E379" s="2" t="s">
        <v>123</v>
      </c>
      <c r="F379" s="39" t="s">
        <v>1034</v>
      </c>
      <c r="G379" s="6" t="s">
        <v>1051</v>
      </c>
      <c r="H379" s="7" t="s">
        <v>725</v>
      </c>
      <c r="I379" s="31">
        <v>43124</v>
      </c>
      <c r="J379" s="31">
        <v>43489</v>
      </c>
      <c r="K379" s="137" t="s">
        <v>1031</v>
      </c>
      <c r="L379" s="136" t="s">
        <v>283</v>
      </c>
      <c r="M379" s="2" t="s">
        <v>177</v>
      </c>
      <c r="N379" s="31">
        <v>43475</v>
      </c>
      <c r="O379" s="35">
        <v>12252</v>
      </c>
      <c r="P379" s="32">
        <v>12478</v>
      </c>
      <c r="Q379" s="31">
        <v>43475</v>
      </c>
      <c r="R379" s="31">
        <v>43830</v>
      </c>
      <c r="S379" s="2" t="s">
        <v>747</v>
      </c>
      <c r="T379" s="2"/>
      <c r="U379" s="35"/>
      <c r="V379" s="35"/>
      <c r="W379" s="2" t="s">
        <v>165</v>
      </c>
      <c r="X379" s="2"/>
      <c r="Y379" s="2"/>
      <c r="Z379" s="2"/>
      <c r="AA379" s="2"/>
      <c r="AB379" s="2"/>
      <c r="AC379" s="2"/>
      <c r="AD379" s="2"/>
      <c r="AE379" s="2"/>
      <c r="AF379" s="2"/>
      <c r="AG379" s="35"/>
      <c r="AH379" s="35"/>
      <c r="AI379" s="2"/>
      <c r="AJ379" s="2"/>
      <c r="AK379" s="35"/>
      <c r="AL379" s="55">
        <f t="shared" si="0"/>
        <v>12252</v>
      </c>
      <c r="AM379" s="35"/>
      <c r="AN379" s="35">
        <v>12252</v>
      </c>
      <c r="AO379" s="176">
        <f t="shared" si="1"/>
        <v>12252</v>
      </c>
      <c r="AP379" s="2"/>
      <c r="AQ379" s="2"/>
      <c r="AR379" s="2"/>
      <c r="AS379" s="2"/>
      <c r="AT379" s="2"/>
      <c r="AU379" s="1"/>
      <c r="AV379" s="1"/>
      <c r="AW379" s="1"/>
      <c r="AX379" s="1"/>
      <c r="AY379" s="1"/>
      <c r="AZ379" s="1"/>
      <c r="BA379" s="1"/>
      <c r="BB379" s="1"/>
      <c r="BC379" s="1"/>
      <c r="BD379" s="1"/>
      <c r="BE379" s="1"/>
      <c r="BF379" s="1"/>
      <c r="BG379" s="1"/>
      <c r="BH379" s="1"/>
      <c r="BI379" s="1"/>
      <c r="BJ379" s="1"/>
      <c r="BK379" s="1"/>
      <c r="BL379" s="1"/>
      <c r="BM379" s="1"/>
    </row>
    <row r="380" spans="1:65" ht="38.25" x14ac:dyDescent="0.2">
      <c r="A380" s="184">
        <v>69</v>
      </c>
      <c r="B380" s="181" t="s">
        <v>1032</v>
      </c>
      <c r="C380" s="2" t="s">
        <v>1033</v>
      </c>
      <c r="D380" s="10" t="s">
        <v>124</v>
      </c>
      <c r="E380" s="2" t="s">
        <v>123</v>
      </c>
      <c r="F380" s="39" t="s">
        <v>1034</v>
      </c>
      <c r="G380" s="6" t="s">
        <v>1051</v>
      </c>
      <c r="H380" s="7" t="s">
        <v>725</v>
      </c>
      <c r="I380" s="31">
        <v>43124</v>
      </c>
      <c r="J380" s="31">
        <v>43489</v>
      </c>
      <c r="K380" s="137" t="s">
        <v>1035</v>
      </c>
      <c r="L380" s="136" t="s">
        <v>1036</v>
      </c>
      <c r="M380" s="2" t="s">
        <v>486</v>
      </c>
      <c r="N380" s="31">
        <v>43475</v>
      </c>
      <c r="O380" s="35">
        <v>4216</v>
      </c>
      <c r="P380" s="32">
        <v>12478</v>
      </c>
      <c r="Q380" s="31">
        <v>43475</v>
      </c>
      <c r="R380" s="31">
        <v>43830</v>
      </c>
      <c r="S380" s="2" t="s">
        <v>747</v>
      </c>
      <c r="T380" s="2"/>
      <c r="U380" s="35"/>
      <c r="V380" s="35"/>
      <c r="W380" s="2" t="s">
        <v>141</v>
      </c>
      <c r="X380" s="2"/>
      <c r="Y380" s="2"/>
      <c r="Z380" s="2"/>
      <c r="AA380" s="2"/>
      <c r="AB380" s="2"/>
      <c r="AC380" s="2"/>
      <c r="AD380" s="2"/>
      <c r="AE380" s="2"/>
      <c r="AF380" s="2"/>
      <c r="AG380" s="35"/>
      <c r="AH380" s="35"/>
      <c r="AI380" s="2"/>
      <c r="AJ380" s="2"/>
      <c r="AK380" s="35"/>
      <c r="AL380" s="55">
        <f t="shared" si="0"/>
        <v>4216</v>
      </c>
      <c r="AM380" s="35"/>
      <c r="AN380" s="35">
        <v>4216</v>
      </c>
      <c r="AO380" s="176">
        <f t="shared" si="1"/>
        <v>4216</v>
      </c>
      <c r="AP380" s="2"/>
      <c r="AQ380" s="2"/>
      <c r="AR380" s="2"/>
      <c r="AS380" s="2"/>
      <c r="AT380" s="2"/>
      <c r="AU380" s="1"/>
      <c r="AV380" s="1"/>
      <c r="AW380" s="1"/>
      <c r="AX380" s="1"/>
      <c r="AY380" s="1"/>
      <c r="AZ380" s="1"/>
      <c r="BA380" s="1"/>
      <c r="BB380" s="1"/>
      <c r="BC380" s="1"/>
      <c r="BD380" s="1"/>
      <c r="BE380" s="1"/>
      <c r="BF380" s="1"/>
      <c r="BG380" s="1"/>
      <c r="BH380" s="1"/>
      <c r="BI380" s="1"/>
      <c r="BJ380" s="1"/>
      <c r="BK380" s="1"/>
      <c r="BL380" s="1"/>
      <c r="BM380" s="1"/>
    </row>
    <row r="381" spans="1:65" ht="51" x14ac:dyDescent="0.2">
      <c r="A381" s="184">
        <v>70</v>
      </c>
      <c r="B381" s="181" t="s">
        <v>767</v>
      </c>
      <c r="C381" s="2" t="s">
        <v>599</v>
      </c>
      <c r="D381" s="10" t="s">
        <v>124</v>
      </c>
      <c r="E381" s="2" t="s">
        <v>123</v>
      </c>
      <c r="F381" s="39" t="s">
        <v>171</v>
      </c>
      <c r="G381" s="6" t="s">
        <v>769</v>
      </c>
      <c r="H381" s="7" t="s">
        <v>724</v>
      </c>
      <c r="I381" s="31">
        <v>43123</v>
      </c>
      <c r="J381" s="31">
        <v>43488</v>
      </c>
      <c r="K381" s="137" t="s">
        <v>1037</v>
      </c>
      <c r="L381" s="136" t="s">
        <v>186</v>
      </c>
      <c r="M381" s="2" t="s">
        <v>187</v>
      </c>
      <c r="N381" s="31">
        <v>43480</v>
      </c>
      <c r="O381" s="35">
        <v>11500</v>
      </c>
      <c r="P381" s="32">
        <v>12475</v>
      </c>
      <c r="Q381" s="31">
        <v>43480</v>
      </c>
      <c r="R381" s="31">
        <v>43830</v>
      </c>
      <c r="S381" s="2" t="s">
        <v>746</v>
      </c>
      <c r="T381" s="2"/>
      <c r="U381" s="35"/>
      <c r="V381" s="35"/>
      <c r="W381" s="31" t="s">
        <v>229</v>
      </c>
      <c r="X381" s="2"/>
      <c r="Y381" s="2"/>
      <c r="Z381" s="2"/>
      <c r="AA381" s="2"/>
      <c r="AB381" s="2"/>
      <c r="AC381" s="2"/>
      <c r="AD381" s="2"/>
      <c r="AE381" s="2"/>
      <c r="AF381" s="2"/>
      <c r="AG381" s="35"/>
      <c r="AH381" s="35"/>
      <c r="AI381" s="2"/>
      <c r="AJ381" s="2"/>
      <c r="AK381" s="35"/>
      <c r="AL381" s="55">
        <f t="shared" si="0"/>
        <v>11500</v>
      </c>
      <c r="AM381" s="35"/>
      <c r="AN381" s="35"/>
      <c r="AO381" s="176">
        <f t="shared" si="1"/>
        <v>0</v>
      </c>
      <c r="AP381" s="2"/>
      <c r="AQ381" s="2"/>
      <c r="AR381" s="2"/>
      <c r="AS381" s="2"/>
      <c r="AT381" s="2"/>
      <c r="AU381" s="1"/>
      <c r="AV381" s="1"/>
      <c r="AW381" s="1"/>
      <c r="AX381" s="1"/>
      <c r="AY381" s="1"/>
      <c r="AZ381" s="1"/>
      <c r="BA381" s="1"/>
      <c r="BB381" s="1"/>
      <c r="BC381" s="1"/>
      <c r="BD381" s="1"/>
      <c r="BE381" s="1"/>
      <c r="BF381" s="1"/>
      <c r="BG381" s="1"/>
      <c r="BH381" s="1"/>
      <c r="BI381" s="1"/>
      <c r="BJ381" s="1"/>
      <c r="BK381" s="1"/>
      <c r="BL381" s="1"/>
      <c r="BM381" s="1"/>
    </row>
    <row r="382" spans="1:65" ht="76.5" x14ac:dyDescent="0.2">
      <c r="A382" s="184">
        <v>71</v>
      </c>
      <c r="B382" s="181" t="s">
        <v>802</v>
      </c>
      <c r="C382" s="2" t="s">
        <v>735</v>
      </c>
      <c r="D382" s="10" t="s">
        <v>124</v>
      </c>
      <c r="E382" s="2" t="s">
        <v>123</v>
      </c>
      <c r="F382" s="39" t="s">
        <v>803</v>
      </c>
      <c r="G382" s="6" t="s">
        <v>813</v>
      </c>
      <c r="H382" s="7" t="s">
        <v>729</v>
      </c>
      <c r="I382" s="31">
        <v>43154</v>
      </c>
      <c r="J382" s="31">
        <v>43519</v>
      </c>
      <c r="K382" s="137" t="s">
        <v>1038</v>
      </c>
      <c r="L382" s="136" t="s">
        <v>680</v>
      </c>
      <c r="M382" s="2" t="s">
        <v>681</v>
      </c>
      <c r="N382" s="31">
        <v>43480</v>
      </c>
      <c r="O382" s="35">
        <v>10533.5</v>
      </c>
      <c r="P382" s="32">
        <v>12476</v>
      </c>
      <c r="Q382" s="31">
        <v>43480</v>
      </c>
      <c r="R382" s="31">
        <v>43830</v>
      </c>
      <c r="S382" s="2" t="s">
        <v>747</v>
      </c>
      <c r="T382" s="2"/>
      <c r="U382" s="35"/>
      <c r="V382" s="35"/>
      <c r="W382" s="2" t="s">
        <v>742</v>
      </c>
      <c r="X382" s="2"/>
      <c r="Y382" s="2"/>
      <c r="Z382" s="2"/>
      <c r="AA382" s="2"/>
      <c r="AB382" s="2"/>
      <c r="AC382" s="2"/>
      <c r="AD382" s="2"/>
      <c r="AE382" s="2"/>
      <c r="AF382" s="2"/>
      <c r="AG382" s="35"/>
      <c r="AH382" s="35"/>
      <c r="AI382" s="2"/>
      <c r="AJ382" s="2"/>
      <c r="AK382" s="35"/>
      <c r="AL382" s="55">
        <f t="shared" si="0"/>
        <v>10533.5</v>
      </c>
      <c r="AM382" s="35"/>
      <c r="AN382" s="35">
        <v>6658.53</v>
      </c>
      <c r="AO382" s="176">
        <f t="shared" si="1"/>
        <v>6658.53</v>
      </c>
      <c r="AP382" s="2"/>
      <c r="AQ382" s="2"/>
      <c r="AR382" s="2"/>
      <c r="AS382" s="2"/>
      <c r="AT382" s="2"/>
      <c r="AU382" s="1"/>
      <c r="AV382" s="1"/>
      <c r="AW382" s="1"/>
      <c r="AX382" s="1"/>
      <c r="AY382" s="1"/>
      <c r="AZ382" s="1"/>
      <c r="BA382" s="1"/>
      <c r="BB382" s="1"/>
      <c r="BC382" s="1"/>
      <c r="BD382" s="1"/>
      <c r="BE382" s="1"/>
      <c r="BF382" s="1"/>
      <c r="BG382" s="1"/>
      <c r="BH382" s="1"/>
      <c r="BI382" s="1"/>
      <c r="BJ382" s="1"/>
      <c r="BK382" s="1"/>
      <c r="BL382" s="1"/>
      <c r="BM382" s="1"/>
    </row>
    <row r="383" spans="1:65" ht="25.5" x14ac:dyDescent="0.2">
      <c r="A383" s="184">
        <v>72</v>
      </c>
      <c r="B383" s="181" t="s">
        <v>841</v>
      </c>
      <c r="C383" s="2" t="s">
        <v>734</v>
      </c>
      <c r="D383" s="10" t="s">
        <v>124</v>
      </c>
      <c r="E383" s="2" t="s">
        <v>123</v>
      </c>
      <c r="F383" s="39" t="s">
        <v>842</v>
      </c>
      <c r="G383" s="6" t="s">
        <v>846</v>
      </c>
      <c r="H383" s="7" t="s">
        <v>733</v>
      </c>
      <c r="I383" s="31">
        <v>43178</v>
      </c>
      <c r="J383" s="31">
        <v>43543</v>
      </c>
      <c r="K383" s="137" t="s">
        <v>1039</v>
      </c>
      <c r="L383" s="136" t="s">
        <v>868</v>
      </c>
      <c r="M383" s="2" t="s">
        <v>869</v>
      </c>
      <c r="N383" s="31">
        <v>43480</v>
      </c>
      <c r="O383" s="35">
        <v>4700</v>
      </c>
      <c r="P383" s="32">
        <v>12476</v>
      </c>
      <c r="Q383" s="31">
        <v>43480</v>
      </c>
      <c r="R383" s="31">
        <v>43830</v>
      </c>
      <c r="S383" s="2" t="s">
        <v>765</v>
      </c>
      <c r="T383" s="2"/>
      <c r="U383" s="35"/>
      <c r="V383" s="35"/>
      <c r="W383" s="2" t="s">
        <v>141</v>
      </c>
      <c r="X383" s="2"/>
      <c r="Y383" s="2"/>
      <c r="Z383" s="2"/>
      <c r="AA383" s="2"/>
      <c r="AB383" s="2"/>
      <c r="AC383" s="2"/>
      <c r="AD383" s="2"/>
      <c r="AE383" s="2"/>
      <c r="AF383" s="2"/>
      <c r="AG383" s="35"/>
      <c r="AH383" s="35"/>
      <c r="AI383" s="2"/>
      <c r="AJ383" s="2"/>
      <c r="AK383" s="35"/>
      <c r="AL383" s="55">
        <f t="shared" si="0"/>
        <v>4700</v>
      </c>
      <c r="AM383" s="35"/>
      <c r="AN383" s="35">
        <v>4700</v>
      </c>
      <c r="AO383" s="176">
        <f t="shared" si="1"/>
        <v>4700</v>
      </c>
      <c r="AP383" s="2"/>
      <c r="AQ383" s="2"/>
      <c r="AR383" s="2"/>
      <c r="AS383" s="2"/>
      <c r="AT383" s="2"/>
      <c r="AU383" s="1"/>
      <c r="AV383" s="1"/>
      <c r="AW383" s="1"/>
      <c r="AX383" s="1"/>
      <c r="AY383" s="1"/>
      <c r="AZ383" s="1"/>
      <c r="BA383" s="1"/>
      <c r="BB383" s="1"/>
      <c r="BC383" s="1"/>
      <c r="BD383" s="1"/>
      <c r="BE383" s="1"/>
      <c r="BF383" s="1"/>
      <c r="BG383" s="1"/>
      <c r="BH383" s="1"/>
      <c r="BI383" s="1"/>
      <c r="BJ383" s="1"/>
      <c r="BK383" s="1"/>
      <c r="BL383" s="1"/>
      <c r="BM383" s="1"/>
    </row>
    <row r="384" spans="1:65" ht="76.5" x14ac:dyDescent="0.2">
      <c r="A384" s="184">
        <v>73</v>
      </c>
      <c r="B384" s="181" t="s">
        <v>1040</v>
      </c>
      <c r="C384" s="2" t="s">
        <v>1029</v>
      </c>
      <c r="D384" s="10" t="s">
        <v>188</v>
      </c>
      <c r="E384" s="2"/>
      <c r="F384" s="39" t="s">
        <v>1041</v>
      </c>
      <c r="G384" s="6"/>
      <c r="H384" s="7"/>
      <c r="I384" s="31"/>
      <c r="J384" s="31"/>
      <c r="K384" s="137" t="s">
        <v>1045</v>
      </c>
      <c r="L384" s="136" t="s">
        <v>1042</v>
      </c>
      <c r="M384" s="2" t="s">
        <v>1043</v>
      </c>
      <c r="N384" s="31">
        <v>43483</v>
      </c>
      <c r="O384" s="35">
        <v>204000</v>
      </c>
      <c r="P384" s="32">
        <v>12479</v>
      </c>
      <c r="Q384" s="31">
        <v>43483</v>
      </c>
      <c r="R384" s="31">
        <v>43848</v>
      </c>
      <c r="S384" s="2" t="s">
        <v>745</v>
      </c>
      <c r="T384" s="2"/>
      <c r="U384" s="35"/>
      <c r="V384" s="35"/>
      <c r="W384" s="2" t="s">
        <v>742</v>
      </c>
      <c r="X384" s="2"/>
      <c r="Y384" s="2"/>
      <c r="Z384" s="2"/>
      <c r="AA384" s="2"/>
      <c r="AB384" s="2"/>
      <c r="AC384" s="2"/>
      <c r="AD384" s="2"/>
      <c r="AE384" s="2"/>
      <c r="AF384" s="2"/>
      <c r="AG384" s="35"/>
      <c r="AH384" s="35"/>
      <c r="AI384" s="2"/>
      <c r="AJ384" s="2"/>
      <c r="AK384" s="35"/>
      <c r="AL384" s="55">
        <f t="shared" si="0"/>
        <v>204000</v>
      </c>
      <c r="AM384" s="35"/>
      <c r="AN384" s="35">
        <v>170000</v>
      </c>
      <c r="AO384" s="176">
        <f t="shared" si="1"/>
        <v>170000</v>
      </c>
      <c r="AP384" s="2"/>
      <c r="AQ384" s="2"/>
      <c r="AR384" s="2"/>
      <c r="AS384" s="2"/>
      <c r="AT384" s="2"/>
      <c r="AU384" s="1"/>
      <c r="AV384" s="1" t="s">
        <v>120</v>
      </c>
      <c r="AW384" s="2" t="s">
        <v>1052</v>
      </c>
      <c r="AX384" s="43">
        <v>12471</v>
      </c>
      <c r="AY384" s="63">
        <v>43480</v>
      </c>
      <c r="AZ384" s="43">
        <v>12474</v>
      </c>
      <c r="BA384" s="63">
        <v>43483</v>
      </c>
      <c r="BB384" s="1"/>
      <c r="BC384" s="1"/>
      <c r="BD384" s="1"/>
      <c r="BE384" s="1"/>
      <c r="BF384" s="1"/>
      <c r="BG384" s="1"/>
      <c r="BH384" s="1"/>
      <c r="BI384" s="1"/>
      <c r="BJ384" s="1"/>
      <c r="BK384" s="1"/>
      <c r="BL384" s="1"/>
      <c r="BM384" s="1"/>
    </row>
    <row r="385" spans="1:65" ht="38.25" x14ac:dyDescent="0.2">
      <c r="A385" s="184">
        <v>74</v>
      </c>
      <c r="B385" s="181" t="s">
        <v>1046</v>
      </c>
      <c r="C385" s="2" t="s">
        <v>817</v>
      </c>
      <c r="D385" s="10" t="s">
        <v>124</v>
      </c>
      <c r="E385" s="2" t="s">
        <v>123</v>
      </c>
      <c r="F385" s="39" t="s">
        <v>1047</v>
      </c>
      <c r="G385" s="6" t="s">
        <v>1050</v>
      </c>
      <c r="H385" s="7" t="s">
        <v>764</v>
      </c>
      <c r="I385" s="31">
        <v>43381</v>
      </c>
      <c r="J385" s="31">
        <v>43746</v>
      </c>
      <c r="K385" s="137" t="s">
        <v>1044</v>
      </c>
      <c r="L385" s="136" t="s">
        <v>295</v>
      </c>
      <c r="M385" s="2" t="s">
        <v>172</v>
      </c>
      <c r="N385" s="31">
        <v>43482</v>
      </c>
      <c r="O385" s="35">
        <v>28800</v>
      </c>
      <c r="P385" s="32">
        <v>12475</v>
      </c>
      <c r="Q385" s="31">
        <v>43482</v>
      </c>
      <c r="R385" s="31">
        <v>43830</v>
      </c>
      <c r="S385" s="2" t="s">
        <v>765</v>
      </c>
      <c r="T385" s="2"/>
      <c r="U385" s="35"/>
      <c r="V385" s="35"/>
      <c r="W385" s="2" t="s">
        <v>141</v>
      </c>
      <c r="X385" s="2"/>
      <c r="Y385" s="2"/>
      <c r="Z385" s="2"/>
      <c r="AA385" s="2"/>
      <c r="AB385" s="2"/>
      <c r="AC385" s="2"/>
      <c r="AD385" s="2"/>
      <c r="AE385" s="2"/>
      <c r="AF385" s="2"/>
      <c r="AG385" s="35"/>
      <c r="AH385" s="35"/>
      <c r="AI385" s="2"/>
      <c r="AJ385" s="2"/>
      <c r="AK385" s="35"/>
      <c r="AL385" s="55">
        <f t="shared" si="0"/>
        <v>28800</v>
      </c>
      <c r="AM385" s="35"/>
      <c r="AN385" s="35">
        <v>28800</v>
      </c>
      <c r="AO385" s="176">
        <f t="shared" si="1"/>
        <v>28800</v>
      </c>
      <c r="AP385" s="2"/>
      <c r="AQ385" s="2"/>
      <c r="AR385" s="2"/>
      <c r="AS385" s="2"/>
      <c r="AT385" s="2"/>
      <c r="AU385" s="1"/>
      <c r="AV385" s="1"/>
      <c r="AW385" s="1"/>
      <c r="AX385" s="1"/>
      <c r="AY385" s="1"/>
      <c r="AZ385" s="1"/>
      <c r="BA385" s="1"/>
      <c r="BB385" s="1"/>
      <c r="BC385" s="1"/>
      <c r="BD385" s="1"/>
      <c r="BE385" s="1"/>
      <c r="BF385" s="1"/>
      <c r="BG385" s="1"/>
      <c r="BH385" s="1"/>
      <c r="BI385" s="1"/>
      <c r="BJ385" s="1"/>
      <c r="BK385" s="1"/>
      <c r="BL385" s="1"/>
      <c r="BM385" s="1"/>
    </row>
    <row r="386" spans="1:65" ht="102" x14ac:dyDescent="0.2">
      <c r="A386" s="184">
        <v>75</v>
      </c>
      <c r="B386" s="181" t="s">
        <v>887</v>
      </c>
      <c r="C386" s="2" t="s">
        <v>730</v>
      </c>
      <c r="D386" s="10" t="s">
        <v>1049</v>
      </c>
      <c r="E386" s="2"/>
      <c r="F386" s="39" t="s">
        <v>890</v>
      </c>
      <c r="G386" s="6" t="s">
        <v>896</v>
      </c>
      <c r="H386" s="7"/>
      <c r="I386" s="31"/>
      <c r="J386" s="31"/>
      <c r="K386" s="137" t="s">
        <v>1048</v>
      </c>
      <c r="L386" s="136" t="s">
        <v>888</v>
      </c>
      <c r="M386" s="2" t="s">
        <v>889</v>
      </c>
      <c r="N386" s="31">
        <v>43487</v>
      </c>
      <c r="O386" s="35">
        <v>130860.8</v>
      </c>
      <c r="P386" s="32">
        <v>12478</v>
      </c>
      <c r="Q386" s="31">
        <v>43487</v>
      </c>
      <c r="R386" s="31">
        <v>43830</v>
      </c>
      <c r="S386" s="2" t="s">
        <v>190</v>
      </c>
      <c r="T386" s="2"/>
      <c r="U386" s="35"/>
      <c r="V386" s="35"/>
      <c r="W386" s="2" t="s">
        <v>742</v>
      </c>
      <c r="X386" s="2" t="s">
        <v>285</v>
      </c>
      <c r="Y386" s="2" t="s">
        <v>130</v>
      </c>
      <c r="Z386" s="31">
        <v>43516</v>
      </c>
      <c r="AA386" s="32">
        <v>12502</v>
      </c>
      <c r="AB386" s="9" t="s">
        <v>1119</v>
      </c>
      <c r="AC386" s="2"/>
      <c r="AD386" s="2"/>
      <c r="AE386" s="2">
        <v>25</v>
      </c>
      <c r="AF386" s="2"/>
      <c r="AG386" s="35">
        <v>32715.200000000001</v>
      </c>
      <c r="AH386" s="35"/>
      <c r="AI386" s="2"/>
      <c r="AJ386" s="2"/>
      <c r="AK386" s="35"/>
      <c r="AL386" s="55">
        <f t="shared" si="0"/>
        <v>163576</v>
      </c>
      <c r="AM386" s="35"/>
      <c r="AN386" s="35">
        <v>163576</v>
      </c>
      <c r="AO386" s="176">
        <f t="shared" si="1"/>
        <v>163576</v>
      </c>
      <c r="AP386" s="2" t="s">
        <v>728</v>
      </c>
      <c r="AQ386" s="31">
        <v>43215</v>
      </c>
      <c r="AR386" s="31">
        <v>43580</v>
      </c>
      <c r="AS386" s="32">
        <v>12291</v>
      </c>
      <c r="AT386" s="9" t="s">
        <v>897</v>
      </c>
      <c r="AU386" s="43">
        <v>12291</v>
      </c>
      <c r="AV386" s="1"/>
      <c r="AW386" s="1"/>
      <c r="AX386" s="1"/>
      <c r="AY386" s="1"/>
      <c r="AZ386" s="1"/>
      <c r="BA386" s="1"/>
      <c r="BB386" s="1"/>
      <c r="BC386" s="1"/>
      <c r="BD386" s="1"/>
      <c r="BE386" s="1"/>
      <c r="BF386" s="1"/>
      <c r="BG386" s="1"/>
      <c r="BH386" s="1"/>
      <c r="BI386" s="1"/>
      <c r="BJ386" s="1"/>
      <c r="BK386" s="1"/>
      <c r="BL386" s="1"/>
      <c r="BM386" s="1"/>
    </row>
    <row r="387" spans="1:65" ht="38.25" x14ac:dyDescent="0.2">
      <c r="A387" s="184">
        <v>76</v>
      </c>
      <c r="B387" s="181" t="s">
        <v>891</v>
      </c>
      <c r="C387" s="2" t="s">
        <v>790</v>
      </c>
      <c r="D387" s="10" t="s">
        <v>124</v>
      </c>
      <c r="E387" s="2" t="s">
        <v>123</v>
      </c>
      <c r="F387" s="39" t="s">
        <v>894</v>
      </c>
      <c r="G387" s="6" t="s">
        <v>898</v>
      </c>
      <c r="H387" s="7" t="s">
        <v>751</v>
      </c>
      <c r="I387" s="31">
        <v>43259</v>
      </c>
      <c r="J387" s="31">
        <v>43624</v>
      </c>
      <c r="K387" s="137" t="s">
        <v>1065</v>
      </c>
      <c r="L387" s="136" t="s">
        <v>892</v>
      </c>
      <c r="M387" s="2" t="s">
        <v>893</v>
      </c>
      <c r="N387" s="31">
        <v>43489</v>
      </c>
      <c r="O387" s="35">
        <v>204000</v>
      </c>
      <c r="P387" s="32">
        <v>12482</v>
      </c>
      <c r="Q387" s="31">
        <v>43489</v>
      </c>
      <c r="R387" s="31">
        <v>43830</v>
      </c>
      <c r="S387" s="2" t="s">
        <v>765</v>
      </c>
      <c r="T387" s="2"/>
      <c r="U387" s="35"/>
      <c r="V387" s="35"/>
      <c r="W387" s="2" t="s">
        <v>595</v>
      </c>
      <c r="X387" s="6" t="s">
        <v>776</v>
      </c>
      <c r="Y387" s="2" t="s">
        <v>130</v>
      </c>
      <c r="Z387" s="31">
        <v>43802</v>
      </c>
      <c r="AA387" s="32">
        <v>12714</v>
      </c>
      <c r="AB387" s="9" t="s">
        <v>834</v>
      </c>
      <c r="AC387" s="31">
        <v>43830</v>
      </c>
      <c r="AD387" s="31">
        <v>44012</v>
      </c>
      <c r="AE387" s="2"/>
      <c r="AF387" s="2"/>
      <c r="AG387" s="35">
        <v>102000</v>
      </c>
      <c r="AH387" s="35"/>
      <c r="AI387" s="2"/>
      <c r="AJ387" s="2"/>
      <c r="AK387" s="35"/>
      <c r="AL387" s="55">
        <f t="shared" si="0"/>
        <v>306000</v>
      </c>
      <c r="AM387" s="35"/>
      <c r="AN387" s="35">
        <v>128894</v>
      </c>
      <c r="AO387" s="176">
        <f t="shared" si="1"/>
        <v>128894</v>
      </c>
      <c r="AP387" s="2"/>
      <c r="AQ387" s="31"/>
      <c r="AR387" s="31"/>
      <c r="AS387" s="32"/>
      <c r="AT387" s="9"/>
      <c r="AU387" s="43"/>
      <c r="AV387" s="1"/>
      <c r="AW387" s="1"/>
      <c r="AX387" s="1"/>
      <c r="AY387" s="1"/>
      <c r="AZ387" s="1"/>
      <c r="BA387" s="1"/>
      <c r="BB387" s="1"/>
      <c r="BC387" s="1"/>
      <c r="BD387" s="1"/>
      <c r="BE387" s="1"/>
      <c r="BF387" s="1"/>
      <c r="BG387" s="1"/>
      <c r="BH387" s="1"/>
      <c r="BI387" s="1"/>
      <c r="BJ387" s="1"/>
      <c r="BK387" s="1"/>
      <c r="BL387" s="1"/>
      <c r="BM387" s="1"/>
    </row>
    <row r="388" spans="1:65" ht="51" x14ac:dyDescent="0.2">
      <c r="A388" s="184">
        <v>77</v>
      </c>
      <c r="B388" s="181"/>
      <c r="C388" s="2"/>
      <c r="D388" s="10" t="s">
        <v>131</v>
      </c>
      <c r="E388" s="2"/>
      <c r="F388" s="39" t="s">
        <v>1062</v>
      </c>
      <c r="G388" s="6"/>
      <c r="H388" s="7"/>
      <c r="I388" s="31"/>
      <c r="J388" s="31"/>
      <c r="K388" s="137" t="s">
        <v>1060</v>
      </c>
      <c r="L388" s="136" t="s">
        <v>1061</v>
      </c>
      <c r="M388" s="2" t="s">
        <v>643</v>
      </c>
      <c r="N388" s="31">
        <v>43472</v>
      </c>
      <c r="O388" s="35">
        <v>5000</v>
      </c>
      <c r="P388" s="32">
        <v>12479</v>
      </c>
      <c r="Q388" s="31">
        <v>43472</v>
      </c>
      <c r="R388" s="31">
        <v>44203</v>
      </c>
      <c r="S388" s="2" t="s">
        <v>745</v>
      </c>
      <c r="T388" s="2"/>
      <c r="U388" s="35"/>
      <c r="V388" s="35"/>
      <c r="W388" s="2" t="s">
        <v>1064</v>
      </c>
      <c r="X388" s="2"/>
      <c r="Y388" s="2"/>
      <c r="Z388" s="2"/>
      <c r="AA388" s="2"/>
      <c r="AB388" s="2"/>
      <c r="AC388" s="2"/>
      <c r="AD388" s="2"/>
      <c r="AE388" s="2"/>
      <c r="AF388" s="2"/>
      <c r="AG388" s="35"/>
      <c r="AH388" s="35"/>
      <c r="AI388" s="2"/>
      <c r="AJ388" s="2"/>
      <c r="AK388" s="35"/>
      <c r="AL388" s="55">
        <f t="shared" si="0"/>
        <v>5000</v>
      </c>
      <c r="AM388" s="35"/>
      <c r="AN388" s="35">
        <v>885.26</v>
      </c>
      <c r="AO388" s="176">
        <f t="shared" si="1"/>
        <v>885.26</v>
      </c>
      <c r="AP388" s="2"/>
      <c r="AQ388" s="2"/>
      <c r="AR388" s="2"/>
      <c r="AS388" s="2"/>
      <c r="AT388" s="2"/>
      <c r="AU388" s="1"/>
      <c r="AV388" s="1" t="s">
        <v>120</v>
      </c>
      <c r="AW388" s="2" t="s">
        <v>1063</v>
      </c>
      <c r="AX388" s="1"/>
      <c r="AY388" s="1"/>
      <c r="AZ388" s="1"/>
      <c r="BA388" s="1"/>
      <c r="BB388" s="1"/>
      <c r="BC388" s="1"/>
      <c r="BD388" s="1"/>
      <c r="BE388" s="1"/>
      <c r="BF388" s="1"/>
      <c r="BG388" s="1"/>
      <c r="BH388" s="1"/>
      <c r="BI388" s="1"/>
      <c r="BJ388" s="1"/>
      <c r="BK388" s="1"/>
      <c r="BL388" s="1"/>
      <c r="BM388" s="1"/>
    </row>
    <row r="389" spans="1:65" ht="63.75" x14ac:dyDescent="0.2">
      <c r="A389" s="184">
        <v>78</v>
      </c>
      <c r="B389" s="181" t="s">
        <v>1067</v>
      </c>
      <c r="C389" s="2" t="s">
        <v>822</v>
      </c>
      <c r="D389" s="10" t="s">
        <v>124</v>
      </c>
      <c r="E389" s="2" t="s">
        <v>123</v>
      </c>
      <c r="F389" s="39" t="s">
        <v>171</v>
      </c>
      <c r="G389" s="6" t="s">
        <v>1071</v>
      </c>
      <c r="H389" s="7" t="s">
        <v>1029</v>
      </c>
      <c r="I389" s="31">
        <v>43480</v>
      </c>
      <c r="J389" s="31">
        <v>43845</v>
      </c>
      <c r="K389" s="137" t="s">
        <v>1066</v>
      </c>
      <c r="L389" s="136" t="s">
        <v>293</v>
      </c>
      <c r="M389" s="2" t="s">
        <v>235</v>
      </c>
      <c r="N389" s="31">
        <v>43494</v>
      </c>
      <c r="O389" s="35">
        <v>114133.5</v>
      </c>
      <c r="P389" s="32">
        <v>12482</v>
      </c>
      <c r="Q389" s="31">
        <v>43494</v>
      </c>
      <c r="R389" s="31">
        <v>43830</v>
      </c>
      <c r="S389" s="2" t="s">
        <v>746</v>
      </c>
      <c r="T389" s="2"/>
      <c r="U389" s="35"/>
      <c r="V389" s="35"/>
      <c r="W389" s="2" t="s">
        <v>229</v>
      </c>
      <c r="X389" s="2" t="s">
        <v>285</v>
      </c>
      <c r="Y389" s="2" t="s">
        <v>130</v>
      </c>
      <c r="Z389" s="31">
        <v>43592</v>
      </c>
      <c r="AA389" s="32">
        <v>12551</v>
      </c>
      <c r="AB389" s="9" t="s">
        <v>1334</v>
      </c>
      <c r="AC389" s="2"/>
      <c r="AD389" s="2"/>
      <c r="AE389" s="2"/>
      <c r="AF389" s="2"/>
      <c r="AG389" s="35">
        <v>500</v>
      </c>
      <c r="AH389" s="35"/>
      <c r="AI389" s="2"/>
      <c r="AJ389" s="2"/>
      <c r="AK389" s="35"/>
      <c r="AL389" s="55">
        <f t="shared" si="0"/>
        <v>114633.5</v>
      </c>
      <c r="AM389" s="35"/>
      <c r="AN389" s="35">
        <v>114633.5</v>
      </c>
      <c r="AO389" s="176">
        <f t="shared" si="1"/>
        <v>114633.5</v>
      </c>
      <c r="AP389" s="2"/>
      <c r="AQ389" s="2"/>
      <c r="AR389" s="2"/>
      <c r="AS389" s="2"/>
      <c r="AT389" s="2"/>
      <c r="AU389" s="1"/>
      <c r="AV389" s="1"/>
      <c r="AW389" s="1"/>
      <c r="AX389" s="1"/>
      <c r="AY389" s="1"/>
      <c r="AZ389" s="1"/>
      <c r="BA389" s="1"/>
      <c r="BB389" s="1"/>
      <c r="BC389" s="1"/>
      <c r="BD389" s="1"/>
      <c r="BE389" s="1"/>
      <c r="BF389" s="1"/>
      <c r="BG389" s="1"/>
      <c r="BH389" s="1"/>
      <c r="BI389" s="1"/>
      <c r="BJ389" s="1"/>
      <c r="BK389" s="1"/>
      <c r="BL389" s="1"/>
      <c r="BM389" s="1"/>
    </row>
    <row r="390" spans="1:65" ht="51" x14ac:dyDescent="0.2">
      <c r="A390" s="184">
        <v>79</v>
      </c>
      <c r="B390" s="181" t="s">
        <v>1067</v>
      </c>
      <c r="C390" s="2" t="s">
        <v>822</v>
      </c>
      <c r="D390" s="10" t="s">
        <v>124</v>
      </c>
      <c r="E390" s="2" t="s">
        <v>123</v>
      </c>
      <c r="F390" s="39" t="s">
        <v>171</v>
      </c>
      <c r="G390" s="6" t="s">
        <v>1071</v>
      </c>
      <c r="H390" s="7" t="s">
        <v>1029</v>
      </c>
      <c r="I390" s="31">
        <v>43480</v>
      </c>
      <c r="J390" s="31">
        <v>43845</v>
      </c>
      <c r="K390" s="137" t="s">
        <v>1068</v>
      </c>
      <c r="L390" s="136" t="s">
        <v>511</v>
      </c>
      <c r="M390" s="2" t="s">
        <v>466</v>
      </c>
      <c r="N390" s="31">
        <v>43494</v>
      </c>
      <c r="O390" s="35">
        <v>66500</v>
      </c>
      <c r="P390" s="32">
        <v>12482</v>
      </c>
      <c r="Q390" s="31">
        <v>43494</v>
      </c>
      <c r="R390" s="31">
        <v>43830</v>
      </c>
      <c r="S390" s="2" t="s">
        <v>746</v>
      </c>
      <c r="T390" s="2"/>
      <c r="U390" s="35"/>
      <c r="V390" s="35"/>
      <c r="W390" s="2" t="s">
        <v>229</v>
      </c>
      <c r="X390" s="2"/>
      <c r="Y390" s="2"/>
      <c r="Z390" s="2"/>
      <c r="AA390" s="2"/>
      <c r="AB390" s="2"/>
      <c r="AC390" s="2"/>
      <c r="AD390" s="2"/>
      <c r="AE390" s="2"/>
      <c r="AF390" s="2"/>
      <c r="AG390" s="35"/>
      <c r="AH390" s="35"/>
      <c r="AI390" s="2"/>
      <c r="AJ390" s="2"/>
      <c r="AK390" s="35"/>
      <c r="AL390" s="55">
        <f t="shared" si="0"/>
        <v>66500</v>
      </c>
      <c r="AM390" s="35"/>
      <c r="AN390" s="35">
        <v>66500</v>
      </c>
      <c r="AO390" s="176">
        <f t="shared" si="1"/>
        <v>66500</v>
      </c>
      <c r="AP390" s="2"/>
      <c r="AQ390" s="2"/>
      <c r="AR390" s="2"/>
      <c r="AS390" s="2"/>
      <c r="AT390" s="2"/>
      <c r="AU390" s="1"/>
      <c r="AV390" s="1"/>
      <c r="AW390" s="1"/>
      <c r="AX390" s="1"/>
      <c r="AY390" s="1"/>
      <c r="AZ390" s="1"/>
      <c r="BA390" s="1"/>
      <c r="BB390" s="1"/>
      <c r="BC390" s="1"/>
      <c r="BD390" s="1"/>
      <c r="BE390" s="1"/>
      <c r="BF390" s="1"/>
      <c r="BG390" s="1"/>
      <c r="BH390" s="1"/>
      <c r="BI390" s="1"/>
      <c r="BJ390" s="1"/>
      <c r="BK390" s="1"/>
      <c r="BL390" s="1"/>
      <c r="BM390" s="1"/>
    </row>
    <row r="391" spans="1:65" ht="51" x14ac:dyDescent="0.2">
      <c r="A391" s="184">
        <v>80</v>
      </c>
      <c r="B391" s="181" t="s">
        <v>1067</v>
      </c>
      <c r="C391" s="2" t="s">
        <v>822</v>
      </c>
      <c r="D391" s="10" t="s">
        <v>124</v>
      </c>
      <c r="E391" s="2" t="s">
        <v>123</v>
      </c>
      <c r="F391" s="39" t="s">
        <v>171</v>
      </c>
      <c r="G391" s="6" t="s">
        <v>1071</v>
      </c>
      <c r="H391" s="7" t="s">
        <v>1029</v>
      </c>
      <c r="I391" s="31">
        <v>43480</v>
      </c>
      <c r="J391" s="31">
        <v>43845</v>
      </c>
      <c r="K391" s="137" t="s">
        <v>1069</v>
      </c>
      <c r="L391" s="136" t="s">
        <v>591</v>
      </c>
      <c r="M391" s="2" t="s">
        <v>592</v>
      </c>
      <c r="N391" s="31">
        <v>43494</v>
      </c>
      <c r="O391" s="35">
        <v>16051</v>
      </c>
      <c r="P391" s="32">
        <v>12483</v>
      </c>
      <c r="Q391" s="31">
        <v>43494</v>
      </c>
      <c r="R391" s="31">
        <v>43830</v>
      </c>
      <c r="S391" s="2" t="s">
        <v>746</v>
      </c>
      <c r="T391" s="2"/>
      <c r="U391" s="35"/>
      <c r="V391" s="35"/>
      <c r="W391" s="2" t="s">
        <v>229</v>
      </c>
      <c r="X391" s="2"/>
      <c r="Y391" s="2"/>
      <c r="Z391" s="2"/>
      <c r="AA391" s="2"/>
      <c r="AB391" s="2"/>
      <c r="AC391" s="2"/>
      <c r="AD391" s="2"/>
      <c r="AE391" s="2"/>
      <c r="AF391" s="2"/>
      <c r="AG391" s="35"/>
      <c r="AH391" s="35"/>
      <c r="AI391" s="2"/>
      <c r="AJ391" s="2"/>
      <c r="AK391" s="35"/>
      <c r="AL391" s="55">
        <f t="shared" si="0"/>
        <v>16051</v>
      </c>
      <c r="AM391" s="35"/>
      <c r="AN391" s="35">
        <v>16051</v>
      </c>
      <c r="AO391" s="176">
        <f t="shared" si="1"/>
        <v>16051</v>
      </c>
      <c r="AP391" s="2"/>
      <c r="AQ391" s="2"/>
      <c r="AR391" s="2"/>
      <c r="AS391" s="2"/>
      <c r="AT391" s="2"/>
      <c r="AU391" s="1"/>
      <c r="AV391" s="1"/>
      <c r="AW391" s="1"/>
      <c r="AX391" s="1"/>
      <c r="AY391" s="1"/>
      <c r="AZ391" s="1"/>
      <c r="BA391" s="1"/>
      <c r="BB391" s="1"/>
      <c r="BC391" s="1"/>
      <c r="BD391" s="1"/>
      <c r="BE391" s="1"/>
      <c r="BF391" s="1"/>
      <c r="BG391" s="1"/>
      <c r="BH391" s="1"/>
      <c r="BI391" s="1"/>
      <c r="BJ391" s="1"/>
      <c r="BK391" s="1"/>
      <c r="BL391" s="1"/>
      <c r="BM391" s="1"/>
    </row>
    <row r="392" spans="1:65" ht="51" x14ac:dyDescent="0.2">
      <c r="A392" s="184">
        <v>81</v>
      </c>
      <c r="B392" s="181" t="s">
        <v>1067</v>
      </c>
      <c r="C392" s="2" t="s">
        <v>822</v>
      </c>
      <c r="D392" s="10" t="s">
        <v>124</v>
      </c>
      <c r="E392" s="2" t="s">
        <v>123</v>
      </c>
      <c r="F392" s="39" t="s">
        <v>171</v>
      </c>
      <c r="G392" s="6" t="s">
        <v>1071</v>
      </c>
      <c r="H392" s="7" t="s">
        <v>1029</v>
      </c>
      <c r="I392" s="31">
        <v>43480</v>
      </c>
      <c r="J392" s="31">
        <v>43845</v>
      </c>
      <c r="K392" s="137" t="s">
        <v>1070</v>
      </c>
      <c r="L392" s="136" t="s">
        <v>173</v>
      </c>
      <c r="M392" s="2" t="s">
        <v>174</v>
      </c>
      <c r="N392" s="31">
        <v>43494</v>
      </c>
      <c r="O392" s="35">
        <v>7770</v>
      </c>
      <c r="P392" s="32">
        <v>12482</v>
      </c>
      <c r="Q392" s="31">
        <v>43494</v>
      </c>
      <c r="R392" s="31">
        <v>43830</v>
      </c>
      <c r="S392" s="2" t="s">
        <v>746</v>
      </c>
      <c r="T392" s="2"/>
      <c r="U392" s="35"/>
      <c r="V392" s="35"/>
      <c r="W392" s="2" t="s">
        <v>229</v>
      </c>
      <c r="X392" s="2"/>
      <c r="Y392" s="2"/>
      <c r="Z392" s="2"/>
      <c r="AA392" s="2"/>
      <c r="AB392" s="2"/>
      <c r="AC392" s="2"/>
      <c r="AD392" s="2"/>
      <c r="AE392" s="2"/>
      <c r="AF392" s="2"/>
      <c r="AG392" s="35"/>
      <c r="AH392" s="35"/>
      <c r="AI392" s="2"/>
      <c r="AJ392" s="2"/>
      <c r="AK392" s="35"/>
      <c r="AL392" s="55">
        <f t="shared" si="0"/>
        <v>7770</v>
      </c>
      <c r="AM392" s="35"/>
      <c r="AN392" s="35">
        <v>7770</v>
      </c>
      <c r="AO392" s="176">
        <f t="shared" si="1"/>
        <v>7770</v>
      </c>
      <c r="AP392" s="2"/>
      <c r="AQ392" s="2"/>
      <c r="AR392" s="2"/>
      <c r="AS392" s="2"/>
      <c r="AT392" s="2"/>
      <c r="AU392" s="1"/>
      <c r="AV392" s="1"/>
      <c r="AW392" s="1"/>
      <c r="AX392" s="1"/>
      <c r="AY392" s="1"/>
      <c r="AZ392" s="1"/>
      <c r="BA392" s="1"/>
      <c r="BB392" s="1"/>
      <c r="BC392" s="1"/>
      <c r="BD392" s="1"/>
      <c r="BE392" s="1"/>
      <c r="BF392" s="1"/>
      <c r="BG392" s="1"/>
      <c r="BH392" s="1"/>
      <c r="BI392" s="1"/>
      <c r="BJ392" s="1"/>
      <c r="BK392" s="1"/>
      <c r="BL392" s="1"/>
      <c r="BM392" s="1"/>
    </row>
    <row r="393" spans="1:65" ht="25.5" x14ac:dyDescent="0.2">
      <c r="A393" s="184">
        <v>82</v>
      </c>
      <c r="B393" s="181" t="s">
        <v>841</v>
      </c>
      <c r="C393" s="2" t="s">
        <v>734</v>
      </c>
      <c r="D393" s="10" t="s">
        <v>124</v>
      </c>
      <c r="E393" s="2" t="s">
        <v>123</v>
      </c>
      <c r="F393" s="39" t="s">
        <v>842</v>
      </c>
      <c r="G393" s="2" t="s">
        <v>845</v>
      </c>
      <c r="H393" s="7" t="s">
        <v>733</v>
      </c>
      <c r="I393" s="31">
        <v>43178</v>
      </c>
      <c r="J393" s="31">
        <v>43543</v>
      </c>
      <c r="K393" s="137" t="s">
        <v>1077</v>
      </c>
      <c r="L393" s="136" t="s">
        <v>602</v>
      </c>
      <c r="M393" s="2" t="s">
        <v>601</v>
      </c>
      <c r="N393" s="31">
        <v>43501</v>
      </c>
      <c r="O393" s="35">
        <v>80607.25</v>
      </c>
      <c r="P393" s="32">
        <v>12491</v>
      </c>
      <c r="Q393" s="31">
        <v>43501</v>
      </c>
      <c r="R393" s="31">
        <v>43830</v>
      </c>
      <c r="S393" s="2" t="s">
        <v>843</v>
      </c>
      <c r="T393" s="2"/>
      <c r="U393" s="35"/>
      <c r="V393" s="35"/>
      <c r="W393" s="2" t="s">
        <v>141</v>
      </c>
      <c r="X393" s="2"/>
      <c r="Y393" s="2"/>
      <c r="Z393" s="2"/>
      <c r="AA393" s="2"/>
      <c r="AB393" s="2"/>
      <c r="AC393" s="2"/>
      <c r="AD393" s="2"/>
      <c r="AE393" s="2"/>
      <c r="AF393" s="2"/>
      <c r="AG393" s="35"/>
      <c r="AH393" s="35"/>
      <c r="AI393" s="2"/>
      <c r="AJ393" s="2"/>
      <c r="AK393" s="35"/>
      <c r="AL393" s="55">
        <f t="shared" si="0"/>
        <v>80607.25</v>
      </c>
      <c r="AM393" s="35"/>
      <c r="AN393" s="35">
        <v>32152.639999999999</v>
      </c>
      <c r="AO393" s="176">
        <f t="shared" si="1"/>
        <v>32152.639999999999</v>
      </c>
      <c r="AP393" s="2"/>
      <c r="AQ393" s="2"/>
      <c r="AR393" s="2"/>
      <c r="AS393" s="2"/>
      <c r="AT393" s="2"/>
      <c r="AU393" s="1"/>
      <c r="AV393" s="1"/>
      <c r="AW393" s="1"/>
      <c r="AX393" s="1"/>
      <c r="AY393" s="1"/>
      <c r="AZ393" s="1"/>
      <c r="BA393" s="1"/>
      <c r="BB393" s="1"/>
      <c r="BC393" s="1"/>
      <c r="BD393" s="1"/>
      <c r="BE393" s="1"/>
      <c r="BF393" s="1"/>
      <c r="BG393" s="1"/>
      <c r="BH393" s="1"/>
      <c r="BI393" s="1"/>
      <c r="BJ393" s="1"/>
      <c r="BK393" s="1"/>
      <c r="BL393" s="1"/>
      <c r="BM393" s="1"/>
    </row>
    <row r="394" spans="1:65" ht="38.25" x14ac:dyDescent="0.2">
      <c r="A394" s="184">
        <v>83</v>
      </c>
      <c r="B394" s="181" t="s">
        <v>1079</v>
      </c>
      <c r="C394" s="2" t="s">
        <v>1065</v>
      </c>
      <c r="D394" s="10" t="s">
        <v>124</v>
      </c>
      <c r="E394" s="2" t="s">
        <v>123</v>
      </c>
      <c r="F394" s="39" t="s">
        <v>1082</v>
      </c>
      <c r="G394" s="6" t="s">
        <v>1112</v>
      </c>
      <c r="H394" s="7" t="s">
        <v>1039</v>
      </c>
      <c r="I394" s="31">
        <v>43503</v>
      </c>
      <c r="J394" s="31">
        <v>43868</v>
      </c>
      <c r="K394" s="137" t="s">
        <v>1078</v>
      </c>
      <c r="L394" s="136" t="s">
        <v>1080</v>
      </c>
      <c r="M394" s="2" t="s">
        <v>1081</v>
      </c>
      <c r="N394" s="31">
        <v>43503</v>
      </c>
      <c r="O394" s="35">
        <v>704000</v>
      </c>
      <c r="P394" s="32">
        <v>12486</v>
      </c>
      <c r="Q394" s="31">
        <v>43503</v>
      </c>
      <c r="R394" s="31">
        <v>43830</v>
      </c>
      <c r="S394" s="2" t="s">
        <v>949</v>
      </c>
      <c r="T394" s="2"/>
      <c r="U394" s="35"/>
      <c r="V394" s="35"/>
      <c r="W394" s="2" t="s">
        <v>595</v>
      </c>
      <c r="X394" s="2"/>
      <c r="Y394" s="2"/>
      <c r="Z394" s="2"/>
      <c r="AA394" s="2"/>
      <c r="AB394" s="2"/>
      <c r="AC394" s="2"/>
      <c r="AD394" s="2"/>
      <c r="AE394" s="2"/>
      <c r="AF394" s="2"/>
      <c r="AG394" s="35"/>
      <c r="AH394" s="35"/>
      <c r="AI394" s="2"/>
      <c r="AJ394" s="2"/>
      <c r="AK394" s="35"/>
      <c r="AL394" s="55">
        <f t="shared" si="0"/>
        <v>704000</v>
      </c>
      <c r="AM394" s="35"/>
      <c r="AN394" s="35">
        <v>704000</v>
      </c>
      <c r="AO394" s="176">
        <f t="shared" si="1"/>
        <v>704000</v>
      </c>
      <c r="AP394" s="2"/>
      <c r="AQ394" s="2"/>
      <c r="AR394" s="2"/>
      <c r="AS394" s="2"/>
      <c r="AT394" s="2"/>
      <c r="AU394" s="1"/>
      <c r="AV394" s="1"/>
      <c r="AW394" s="1"/>
      <c r="AX394" s="1"/>
      <c r="AY394" s="1"/>
      <c r="AZ394" s="1"/>
      <c r="BA394" s="1"/>
      <c r="BB394" s="1"/>
      <c r="BC394" s="1"/>
      <c r="BD394" s="1"/>
      <c r="BE394" s="1"/>
      <c r="BF394" s="1"/>
      <c r="BG394" s="1"/>
      <c r="BH394" s="1"/>
      <c r="BI394" s="1"/>
      <c r="BJ394" s="1"/>
      <c r="BK394" s="1"/>
      <c r="BL394" s="1"/>
      <c r="BM394" s="1"/>
    </row>
    <row r="395" spans="1:65" ht="38.25" x14ac:dyDescent="0.2">
      <c r="A395" s="184">
        <v>84</v>
      </c>
      <c r="B395" s="181" t="s">
        <v>1084</v>
      </c>
      <c r="C395" s="2" t="s">
        <v>1031</v>
      </c>
      <c r="D395" s="10" t="s">
        <v>188</v>
      </c>
      <c r="E395" s="2"/>
      <c r="F395" s="39" t="s">
        <v>1085</v>
      </c>
      <c r="G395" s="6"/>
      <c r="H395" s="7"/>
      <c r="I395" s="31"/>
      <c r="J395" s="31"/>
      <c r="K395" s="137" t="s">
        <v>1083</v>
      </c>
      <c r="L395" s="136" t="s">
        <v>1086</v>
      </c>
      <c r="M395" s="2" t="s">
        <v>1087</v>
      </c>
      <c r="N395" s="31">
        <v>43503</v>
      </c>
      <c r="O395" s="35">
        <v>90000</v>
      </c>
      <c r="P395" s="32">
        <v>12494</v>
      </c>
      <c r="Q395" s="31">
        <v>43503</v>
      </c>
      <c r="R395" s="31">
        <v>43830</v>
      </c>
      <c r="S395" s="2" t="s">
        <v>747</v>
      </c>
      <c r="T395" s="2"/>
      <c r="U395" s="35"/>
      <c r="V395" s="35"/>
      <c r="W395" s="2" t="s">
        <v>141</v>
      </c>
      <c r="X395" s="2"/>
      <c r="Y395" s="2"/>
      <c r="Z395" s="2"/>
      <c r="AA395" s="2"/>
      <c r="AB395" s="2"/>
      <c r="AC395" s="2"/>
      <c r="AD395" s="2"/>
      <c r="AE395" s="2"/>
      <c r="AF395" s="2"/>
      <c r="AG395" s="35"/>
      <c r="AH395" s="35"/>
      <c r="AI395" s="2"/>
      <c r="AJ395" s="2"/>
      <c r="AK395" s="35"/>
      <c r="AL395" s="55">
        <f t="shared" si="0"/>
        <v>90000</v>
      </c>
      <c r="AM395" s="35"/>
      <c r="AN395" s="35">
        <v>1989</v>
      </c>
      <c r="AO395" s="176">
        <f t="shared" si="1"/>
        <v>1989</v>
      </c>
      <c r="AP395" s="2"/>
      <c r="AQ395" s="2"/>
      <c r="AR395" s="2"/>
      <c r="AS395" s="2"/>
      <c r="AT395" s="2"/>
      <c r="AU395" s="1"/>
      <c r="AV395" s="1" t="s">
        <v>120</v>
      </c>
      <c r="AW395" s="2" t="s">
        <v>1116</v>
      </c>
      <c r="AX395" s="43">
        <v>12473</v>
      </c>
      <c r="AY395" s="63">
        <v>43482</v>
      </c>
      <c r="AZ395" s="43">
        <v>12486</v>
      </c>
      <c r="BA395" s="63">
        <v>43502</v>
      </c>
      <c r="BB395" s="1"/>
      <c r="BC395" s="1"/>
      <c r="BD395" s="1"/>
      <c r="BE395" s="1"/>
      <c r="BF395" s="1"/>
      <c r="BG395" s="1"/>
      <c r="BH395" s="1"/>
      <c r="BI395" s="1"/>
      <c r="BJ395" s="1"/>
      <c r="BK395" s="1"/>
      <c r="BL395" s="1"/>
      <c r="BM395" s="1"/>
    </row>
    <row r="396" spans="1:65" ht="38.25" x14ac:dyDescent="0.2">
      <c r="A396" s="184">
        <v>85</v>
      </c>
      <c r="B396" s="181" t="s">
        <v>1089</v>
      </c>
      <c r="C396" s="2" t="s">
        <v>752</v>
      </c>
      <c r="D396" s="10" t="s">
        <v>188</v>
      </c>
      <c r="E396" s="2"/>
      <c r="F396" s="39" t="s">
        <v>1090</v>
      </c>
      <c r="G396" s="6"/>
      <c r="H396" s="7"/>
      <c r="I396" s="31"/>
      <c r="J396" s="31"/>
      <c r="K396" s="137" t="s">
        <v>1088</v>
      </c>
      <c r="L396" s="136" t="s">
        <v>1091</v>
      </c>
      <c r="M396" s="2" t="s">
        <v>1092</v>
      </c>
      <c r="N396" s="31">
        <v>43504</v>
      </c>
      <c r="O396" s="35">
        <v>3736.82</v>
      </c>
      <c r="P396" s="32">
        <v>12946</v>
      </c>
      <c r="Q396" s="31">
        <v>43504</v>
      </c>
      <c r="R396" s="31">
        <v>43830</v>
      </c>
      <c r="S396" s="2" t="s">
        <v>745</v>
      </c>
      <c r="T396" s="2"/>
      <c r="U396" s="35"/>
      <c r="V396" s="35"/>
      <c r="W396" s="2" t="s">
        <v>141</v>
      </c>
      <c r="X396" s="2"/>
      <c r="Y396" s="2"/>
      <c r="Z396" s="2"/>
      <c r="AA396" s="2"/>
      <c r="AB396" s="2"/>
      <c r="AC396" s="2"/>
      <c r="AD396" s="2"/>
      <c r="AE396" s="2"/>
      <c r="AF396" s="2"/>
      <c r="AG396" s="35"/>
      <c r="AH396" s="35"/>
      <c r="AI396" s="2"/>
      <c r="AJ396" s="2"/>
      <c r="AK396" s="35"/>
      <c r="AL396" s="55">
        <f t="shared" si="0"/>
        <v>3736.82</v>
      </c>
      <c r="AM396" s="35"/>
      <c r="AN396" s="35">
        <v>3736.82</v>
      </c>
      <c r="AO396" s="176">
        <f t="shared" si="1"/>
        <v>3736.82</v>
      </c>
      <c r="AP396" s="2"/>
      <c r="AQ396" s="2"/>
      <c r="AR396" s="2"/>
      <c r="AS396" s="2"/>
      <c r="AT396" s="2"/>
      <c r="AU396" s="1"/>
      <c r="AV396" s="1" t="s">
        <v>120</v>
      </c>
      <c r="AW396" s="2" t="s">
        <v>1116</v>
      </c>
      <c r="AX396" s="43">
        <v>12481</v>
      </c>
      <c r="AY396" s="63">
        <v>43495</v>
      </c>
      <c r="AZ396" s="43">
        <v>12486</v>
      </c>
      <c r="BA396" s="63">
        <v>43502</v>
      </c>
      <c r="BB396" s="1"/>
      <c r="BC396" s="1"/>
      <c r="BD396" s="1"/>
      <c r="BE396" s="1"/>
      <c r="BF396" s="1"/>
      <c r="BG396" s="1"/>
      <c r="BH396" s="1"/>
      <c r="BI396" s="1"/>
      <c r="BJ396" s="1"/>
      <c r="BK396" s="1"/>
      <c r="BL396" s="1"/>
      <c r="BM396" s="1"/>
    </row>
    <row r="397" spans="1:65" ht="38.25" x14ac:dyDescent="0.2">
      <c r="A397" s="184">
        <v>86</v>
      </c>
      <c r="B397" s="181" t="s">
        <v>1089</v>
      </c>
      <c r="C397" s="2" t="s">
        <v>752</v>
      </c>
      <c r="D397" s="10" t="s">
        <v>188</v>
      </c>
      <c r="E397" s="2"/>
      <c r="F397" s="39" t="s">
        <v>1090</v>
      </c>
      <c r="G397" s="6"/>
      <c r="H397" s="7"/>
      <c r="I397" s="31"/>
      <c r="J397" s="31"/>
      <c r="K397" s="137" t="s">
        <v>1093</v>
      </c>
      <c r="L397" s="136" t="s">
        <v>1094</v>
      </c>
      <c r="M397" s="2" t="s">
        <v>1095</v>
      </c>
      <c r="N397" s="31">
        <v>43504</v>
      </c>
      <c r="O397" s="35">
        <v>45631.35</v>
      </c>
      <c r="P397" s="32">
        <v>12494</v>
      </c>
      <c r="Q397" s="31">
        <v>43504</v>
      </c>
      <c r="R397" s="31">
        <v>43830</v>
      </c>
      <c r="S397" s="2" t="s">
        <v>745</v>
      </c>
      <c r="T397" s="2"/>
      <c r="U397" s="35"/>
      <c r="V397" s="35"/>
      <c r="W397" s="2" t="s">
        <v>141</v>
      </c>
      <c r="X397" s="2"/>
      <c r="Y397" s="2"/>
      <c r="Z397" s="2"/>
      <c r="AA397" s="2"/>
      <c r="AB397" s="2"/>
      <c r="AC397" s="2"/>
      <c r="AD397" s="2"/>
      <c r="AE397" s="2"/>
      <c r="AF397" s="2"/>
      <c r="AG397" s="35"/>
      <c r="AH397" s="35"/>
      <c r="AI397" s="2"/>
      <c r="AJ397" s="2"/>
      <c r="AK397" s="35"/>
      <c r="AL397" s="55">
        <f t="shared" si="0"/>
        <v>45631.35</v>
      </c>
      <c r="AM397" s="35"/>
      <c r="AN397" s="35">
        <v>23445.85</v>
      </c>
      <c r="AO397" s="176">
        <f t="shared" si="1"/>
        <v>23445.85</v>
      </c>
      <c r="AP397" s="2"/>
      <c r="AQ397" s="2"/>
      <c r="AR397" s="2"/>
      <c r="AS397" s="2"/>
      <c r="AT397" s="2"/>
      <c r="AU397" s="1"/>
      <c r="AV397" s="1" t="s">
        <v>120</v>
      </c>
      <c r="AW397" s="2" t="s">
        <v>1116</v>
      </c>
      <c r="AX397" s="43">
        <v>12481</v>
      </c>
      <c r="AY397" s="63">
        <v>43495</v>
      </c>
      <c r="AZ397" s="43">
        <v>12486</v>
      </c>
      <c r="BA397" s="63">
        <v>43502</v>
      </c>
      <c r="BB397" s="1"/>
      <c r="BC397" s="1"/>
      <c r="BD397" s="1"/>
      <c r="BE397" s="1"/>
      <c r="BF397" s="1"/>
      <c r="BG397" s="1"/>
      <c r="BH397" s="1"/>
      <c r="BI397" s="1"/>
      <c r="BJ397" s="1"/>
      <c r="BK397" s="1"/>
      <c r="BL397" s="1"/>
      <c r="BM397" s="1"/>
    </row>
    <row r="398" spans="1:65" ht="38.25" x14ac:dyDescent="0.2">
      <c r="A398" s="184">
        <v>87</v>
      </c>
      <c r="B398" s="181" t="s">
        <v>922</v>
      </c>
      <c r="C398" s="2" t="s">
        <v>749</v>
      </c>
      <c r="D398" s="10" t="s">
        <v>124</v>
      </c>
      <c r="E398" s="2" t="s">
        <v>123</v>
      </c>
      <c r="F398" s="39" t="s">
        <v>923</v>
      </c>
      <c r="G398" s="6" t="s">
        <v>924</v>
      </c>
      <c r="H398" s="7" t="s">
        <v>750</v>
      </c>
      <c r="I398" s="31">
        <v>43243</v>
      </c>
      <c r="J398" s="31">
        <v>43608</v>
      </c>
      <c r="K398" s="137" t="s">
        <v>1096</v>
      </c>
      <c r="L398" s="136" t="s">
        <v>678</v>
      </c>
      <c r="M398" s="2" t="s">
        <v>679</v>
      </c>
      <c r="N398" s="31">
        <v>43508</v>
      </c>
      <c r="O398" s="35">
        <v>15470</v>
      </c>
      <c r="P398" s="32">
        <v>12498</v>
      </c>
      <c r="Q398" s="31">
        <v>43508</v>
      </c>
      <c r="R398" s="31">
        <v>43830</v>
      </c>
      <c r="S398" s="2" t="s">
        <v>747</v>
      </c>
      <c r="T398" s="2"/>
      <c r="U398" s="35"/>
      <c r="V398" s="35"/>
      <c r="W398" s="2" t="s">
        <v>141</v>
      </c>
      <c r="X398" s="2"/>
      <c r="Y398" s="2"/>
      <c r="Z398" s="2"/>
      <c r="AA398" s="2"/>
      <c r="AB398" s="2"/>
      <c r="AC398" s="2"/>
      <c r="AD398" s="2"/>
      <c r="AE398" s="2"/>
      <c r="AF398" s="2"/>
      <c r="AG398" s="35"/>
      <c r="AH398" s="35"/>
      <c r="AI398" s="2"/>
      <c r="AJ398" s="2"/>
      <c r="AK398" s="35"/>
      <c r="AL398" s="55">
        <f t="shared" si="0"/>
        <v>15470</v>
      </c>
      <c r="AM398" s="35"/>
      <c r="AN398" s="35">
        <v>5445</v>
      </c>
      <c r="AO398" s="176">
        <f t="shared" si="1"/>
        <v>5445</v>
      </c>
      <c r="AP398" s="2"/>
      <c r="AQ398" s="2"/>
      <c r="AR398" s="2"/>
      <c r="AS398" s="2"/>
      <c r="AT398" s="2"/>
      <c r="AU398" s="1"/>
      <c r="AV398" s="1"/>
      <c r="AW398" s="1"/>
      <c r="AX398" s="1"/>
      <c r="AY398" s="1"/>
      <c r="AZ398" s="1"/>
      <c r="BA398" s="1"/>
      <c r="BB398" s="1"/>
      <c r="BC398" s="1"/>
      <c r="BD398" s="1"/>
      <c r="BE398" s="1"/>
      <c r="BF398" s="1"/>
      <c r="BG398" s="1"/>
      <c r="BH398" s="1"/>
      <c r="BI398" s="1"/>
      <c r="BJ398" s="1"/>
      <c r="BK398" s="1"/>
      <c r="BL398" s="1"/>
      <c r="BM398" s="1"/>
    </row>
    <row r="399" spans="1:65" ht="38.25" x14ac:dyDescent="0.2">
      <c r="A399" s="184">
        <v>88</v>
      </c>
      <c r="B399" s="181" t="s">
        <v>1098</v>
      </c>
      <c r="C399" s="2" t="s">
        <v>818</v>
      </c>
      <c r="D399" s="10" t="s">
        <v>124</v>
      </c>
      <c r="E399" s="2" t="s">
        <v>123</v>
      </c>
      <c r="F399" s="39" t="s">
        <v>1100</v>
      </c>
      <c r="G399" s="6" t="s">
        <v>1113</v>
      </c>
      <c r="H399" s="7" t="s">
        <v>1035</v>
      </c>
      <c r="I399" s="31">
        <v>43486</v>
      </c>
      <c r="J399" s="31">
        <v>43851</v>
      </c>
      <c r="K399" s="137" t="s">
        <v>1097</v>
      </c>
      <c r="L399" s="136" t="s">
        <v>1099</v>
      </c>
      <c r="M399" s="2" t="s">
        <v>946</v>
      </c>
      <c r="N399" s="31">
        <v>43508</v>
      </c>
      <c r="O399" s="35">
        <v>36055.68</v>
      </c>
      <c r="P399" s="32">
        <v>12497</v>
      </c>
      <c r="Q399" s="31">
        <v>43508</v>
      </c>
      <c r="R399" s="31">
        <v>43830</v>
      </c>
      <c r="S399" s="2" t="s">
        <v>949</v>
      </c>
      <c r="T399" s="2"/>
      <c r="U399" s="35"/>
      <c r="V399" s="35"/>
      <c r="W399" s="2" t="s">
        <v>595</v>
      </c>
      <c r="X399" s="2"/>
      <c r="Y399" s="2"/>
      <c r="Z399" s="2"/>
      <c r="AA399" s="2"/>
      <c r="AB399" s="2"/>
      <c r="AC399" s="2"/>
      <c r="AD399" s="2"/>
      <c r="AE399" s="2"/>
      <c r="AF399" s="2"/>
      <c r="AG399" s="35"/>
      <c r="AH399" s="35"/>
      <c r="AI399" s="2"/>
      <c r="AJ399" s="2"/>
      <c r="AK399" s="35"/>
      <c r="AL399" s="55">
        <f t="shared" si="0"/>
        <v>36055.68</v>
      </c>
      <c r="AM399" s="35"/>
      <c r="AN399" s="35">
        <v>35549.279999999999</v>
      </c>
      <c r="AO399" s="176">
        <f t="shared" si="1"/>
        <v>35549.279999999999</v>
      </c>
      <c r="AP399" s="2"/>
      <c r="AQ399" s="2"/>
      <c r="AR399" s="2"/>
      <c r="AS399" s="2"/>
      <c r="AT399" s="2"/>
      <c r="AU399" s="1"/>
      <c r="AV399" s="1"/>
      <c r="AW399" s="1"/>
      <c r="AX399" s="1"/>
      <c r="AY399" s="1"/>
      <c r="AZ399" s="1"/>
      <c r="BA399" s="1"/>
      <c r="BB399" s="1"/>
      <c r="BC399" s="1"/>
      <c r="BD399" s="1"/>
      <c r="BE399" s="1"/>
      <c r="BF399" s="1"/>
      <c r="BG399" s="1"/>
      <c r="BH399" s="1"/>
      <c r="BI399" s="1"/>
      <c r="BJ399" s="1"/>
      <c r="BK399" s="1"/>
      <c r="BL399" s="1"/>
      <c r="BM399" s="1"/>
    </row>
    <row r="400" spans="1:65" ht="25.5" x14ac:dyDescent="0.2">
      <c r="A400" s="184">
        <v>89</v>
      </c>
      <c r="B400" s="181" t="s">
        <v>841</v>
      </c>
      <c r="C400" s="2" t="s">
        <v>734</v>
      </c>
      <c r="D400" s="10" t="s">
        <v>124</v>
      </c>
      <c r="E400" s="2" t="s">
        <v>123</v>
      </c>
      <c r="F400" s="39" t="s">
        <v>842</v>
      </c>
      <c r="G400" s="2" t="s">
        <v>845</v>
      </c>
      <c r="H400" s="7" t="s">
        <v>733</v>
      </c>
      <c r="I400" s="31">
        <v>43178</v>
      </c>
      <c r="J400" s="31">
        <v>43543</v>
      </c>
      <c r="K400" s="137" t="s">
        <v>1101</v>
      </c>
      <c r="L400" s="136" t="s">
        <v>895</v>
      </c>
      <c r="M400" s="2" t="s">
        <v>284</v>
      </c>
      <c r="N400" s="31">
        <v>43509</v>
      </c>
      <c r="O400" s="35">
        <v>4913.3</v>
      </c>
      <c r="P400" s="32">
        <v>12497</v>
      </c>
      <c r="Q400" s="31">
        <v>43509</v>
      </c>
      <c r="R400" s="31">
        <v>43830</v>
      </c>
      <c r="S400" s="2" t="s">
        <v>1102</v>
      </c>
      <c r="T400" s="2"/>
      <c r="U400" s="35"/>
      <c r="V400" s="35"/>
      <c r="W400" s="2" t="s">
        <v>141</v>
      </c>
      <c r="X400" s="2"/>
      <c r="Y400" s="2"/>
      <c r="Z400" s="2"/>
      <c r="AA400" s="2"/>
      <c r="AB400" s="2"/>
      <c r="AC400" s="2"/>
      <c r="AD400" s="2"/>
      <c r="AE400" s="2"/>
      <c r="AF400" s="2"/>
      <c r="AG400" s="35"/>
      <c r="AH400" s="35"/>
      <c r="AI400" s="2"/>
      <c r="AJ400" s="2"/>
      <c r="AK400" s="35"/>
      <c r="AL400" s="55">
        <f t="shared" si="0"/>
        <v>4913.3</v>
      </c>
      <c r="AM400" s="35"/>
      <c r="AN400" s="35">
        <v>4913.3</v>
      </c>
      <c r="AO400" s="176">
        <f t="shared" si="1"/>
        <v>4913.3</v>
      </c>
      <c r="AP400" s="2"/>
      <c r="AQ400" s="2"/>
      <c r="AR400" s="2"/>
      <c r="AS400" s="2"/>
      <c r="AT400" s="2"/>
      <c r="AU400" s="1"/>
      <c r="AV400" s="1"/>
      <c r="AW400" s="1"/>
      <c r="AX400" s="1"/>
      <c r="AY400" s="1"/>
      <c r="AZ400" s="1"/>
      <c r="BA400" s="1"/>
      <c r="BB400" s="1"/>
      <c r="BC400" s="1"/>
      <c r="BD400" s="1"/>
      <c r="BE400" s="1"/>
      <c r="BF400" s="1"/>
      <c r="BG400" s="1"/>
      <c r="BH400" s="1"/>
      <c r="BI400" s="1"/>
      <c r="BJ400" s="1"/>
      <c r="BK400" s="1"/>
      <c r="BL400" s="1"/>
      <c r="BM400" s="1"/>
    </row>
    <row r="401" spans="1:65" ht="25.5" x14ac:dyDescent="0.2">
      <c r="A401" s="184">
        <v>90</v>
      </c>
      <c r="B401" s="181" t="s">
        <v>841</v>
      </c>
      <c r="C401" s="2" t="s">
        <v>734</v>
      </c>
      <c r="D401" s="10" t="s">
        <v>124</v>
      </c>
      <c r="E401" s="2" t="s">
        <v>123</v>
      </c>
      <c r="F401" s="39" t="s">
        <v>842</v>
      </c>
      <c r="G401" s="2" t="s">
        <v>845</v>
      </c>
      <c r="H401" s="7" t="s">
        <v>733</v>
      </c>
      <c r="I401" s="31">
        <v>43178</v>
      </c>
      <c r="J401" s="31">
        <v>43543</v>
      </c>
      <c r="K401" s="137" t="s">
        <v>1103</v>
      </c>
      <c r="L401" s="136" t="s">
        <v>868</v>
      </c>
      <c r="M401" s="2" t="s">
        <v>869</v>
      </c>
      <c r="N401" s="31">
        <v>43509</v>
      </c>
      <c r="O401" s="35">
        <v>47000</v>
      </c>
      <c r="P401" s="32">
        <v>12497</v>
      </c>
      <c r="Q401" s="31">
        <v>43509</v>
      </c>
      <c r="R401" s="31">
        <v>43830</v>
      </c>
      <c r="S401" s="2" t="s">
        <v>1102</v>
      </c>
      <c r="T401" s="2"/>
      <c r="U401" s="35"/>
      <c r="V401" s="35"/>
      <c r="W401" s="2" t="s">
        <v>141</v>
      </c>
      <c r="X401" s="2"/>
      <c r="Y401" s="2"/>
      <c r="Z401" s="2"/>
      <c r="AA401" s="2"/>
      <c r="AB401" s="2"/>
      <c r="AC401" s="2"/>
      <c r="AD401" s="2"/>
      <c r="AE401" s="2"/>
      <c r="AF401" s="2"/>
      <c r="AG401" s="35"/>
      <c r="AH401" s="35"/>
      <c r="AI401" s="2"/>
      <c r="AJ401" s="2"/>
      <c r="AK401" s="35"/>
      <c r="AL401" s="55">
        <f t="shared" ref="AL401:AL464" si="2">O401-AH401+AG401</f>
        <v>47000</v>
      </c>
      <c r="AM401" s="35"/>
      <c r="AN401" s="35">
        <v>47000</v>
      </c>
      <c r="AO401" s="176">
        <f t="shared" si="1"/>
        <v>47000</v>
      </c>
      <c r="AP401" s="2"/>
      <c r="AQ401" s="2"/>
      <c r="AR401" s="2"/>
      <c r="AS401" s="2"/>
      <c r="AT401" s="2"/>
      <c r="AU401" s="1"/>
      <c r="AV401" s="1"/>
      <c r="AW401" s="1"/>
      <c r="AX401" s="1"/>
      <c r="AY401" s="1"/>
      <c r="AZ401" s="1"/>
      <c r="BA401" s="1"/>
      <c r="BB401" s="1"/>
      <c r="BC401" s="1"/>
      <c r="BD401" s="1"/>
      <c r="BE401" s="1"/>
      <c r="BF401" s="1"/>
      <c r="BG401" s="1"/>
      <c r="BH401" s="1"/>
      <c r="BI401" s="1"/>
      <c r="BJ401" s="1"/>
      <c r="BK401" s="1"/>
      <c r="BL401" s="1"/>
      <c r="BM401" s="1"/>
    </row>
    <row r="402" spans="1:65" ht="25.5" x14ac:dyDescent="0.2">
      <c r="A402" s="184">
        <v>91</v>
      </c>
      <c r="B402" s="181" t="s">
        <v>841</v>
      </c>
      <c r="C402" s="2" t="s">
        <v>734</v>
      </c>
      <c r="D402" s="10" t="s">
        <v>124</v>
      </c>
      <c r="E402" s="2" t="s">
        <v>123</v>
      </c>
      <c r="F402" s="39" t="s">
        <v>842</v>
      </c>
      <c r="G402" s="2" t="s">
        <v>845</v>
      </c>
      <c r="H402" s="7" t="s">
        <v>733</v>
      </c>
      <c r="I402" s="31">
        <v>43178</v>
      </c>
      <c r="J402" s="31">
        <v>43543</v>
      </c>
      <c r="K402" s="137" t="s">
        <v>1104</v>
      </c>
      <c r="L402" s="136" t="s">
        <v>373</v>
      </c>
      <c r="M402" s="2" t="s">
        <v>374</v>
      </c>
      <c r="N402" s="31">
        <v>43509</v>
      </c>
      <c r="O402" s="35">
        <v>39634.5</v>
      </c>
      <c r="P402" s="32">
        <v>12497</v>
      </c>
      <c r="Q402" s="31">
        <v>43509</v>
      </c>
      <c r="R402" s="31">
        <v>43830</v>
      </c>
      <c r="S402" s="2" t="s">
        <v>1102</v>
      </c>
      <c r="T402" s="2"/>
      <c r="U402" s="35"/>
      <c r="V402" s="35"/>
      <c r="W402" s="2" t="s">
        <v>141</v>
      </c>
      <c r="X402" s="2"/>
      <c r="Y402" s="2"/>
      <c r="Z402" s="2"/>
      <c r="AA402" s="2"/>
      <c r="AB402" s="2"/>
      <c r="AC402" s="2"/>
      <c r="AD402" s="2"/>
      <c r="AE402" s="2"/>
      <c r="AF402" s="2"/>
      <c r="AG402" s="35"/>
      <c r="AH402" s="35"/>
      <c r="AI402" s="2"/>
      <c r="AJ402" s="2"/>
      <c r="AK402" s="35"/>
      <c r="AL402" s="55">
        <f t="shared" si="2"/>
        <v>39634.5</v>
      </c>
      <c r="AM402" s="35"/>
      <c r="AN402" s="35"/>
      <c r="AO402" s="176">
        <f t="shared" si="1"/>
        <v>0</v>
      </c>
      <c r="AP402" s="2"/>
      <c r="AQ402" s="2"/>
      <c r="AR402" s="2"/>
      <c r="AS402" s="2"/>
      <c r="AT402" s="2"/>
      <c r="AU402" s="1"/>
      <c r="AV402" s="1"/>
      <c r="AW402" s="1"/>
      <c r="AX402" s="1"/>
      <c r="AY402" s="1"/>
      <c r="AZ402" s="1"/>
      <c r="BA402" s="1"/>
      <c r="BB402" s="1"/>
      <c r="BC402" s="1"/>
      <c r="BD402" s="1"/>
      <c r="BE402" s="1"/>
      <c r="BF402" s="1"/>
      <c r="BG402" s="1"/>
      <c r="BH402" s="1"/>
      <c r="BI402" s="1"/>
      <c r="BJ402" s="1"/>
      <c r="BK402" s="1"/>
      <c r="BL402" s="1"/>
      <c r="BM402" s="1"/>
    </row>
    <row r="403" spans="1:65" ht="25.5" x14ac:dyDescent="0.2">
      <c r="A403" s="184">
        <v>92</v>
      </c>
      <c r="B403" s="181" t="s">
        <v>841</v>
      </c>
      <c r="C403" s="2" t="s">
        <v>734</v>
      </c>
      <c r="D403" s="10" t="s">
        <v>124</v>
      </c>
      <c r="E403" s="2" t="s">
        <v>123</v>
      </c>
      <c r="F403" s="39" t="s">
        <v>842</v>
      </c>
      <c r="G403" s="2" t="s">
        <v>845</v>
      </c>
      <c r="H403" s="7" t="s">
        <v>733</v>
      </c>
      <c r="I403" s="31">
        <v>43178</v>
      </c>
      <c r="J403" s="31">
        <v>43543</v>
      </c>
      <c r="K403" s="137" t="s">
        <v>1105</v>
      </c>
      <c r="L403" s="136" t="s">
        <v>191</v>
      </c>
      <c r="M403" s="2" t="s">
        <v>640</v>
      </c>
      <c r="N403" s="31">
        <v>43509</v>
      </c>
      <c r="O403" s="35">
        <v>4303.5</v>
      </c>
      <c r="P403" s="32">
        <v>12500</v>
      </c>
      <c r="Q403" s="31">
        <v>43509</v>
      </c>
      <c r="R403" s="31">
        <v>43830</v>
      </c>
      <c r="S403" s="2" t="s">
        <v>1102</v>
      </c>
      <c r="T403" s="2"/>
      <c r="U403" s="35"/>
      <c r="V403" s="35"/>
      <c r="W403" s="2" t="s">
        <v>141</v>
      </c>
      <c r="X403" s="2"/>
      <c r="Y403" s="2"/>
      <c r="Z403" s="2"/>
      <c r="AA403" s="2"/>
      <c r="AB403" s="2"/>
      <c r="AC403" s="2"/>
      <c r="AD403" s="2"/>
      <c r="AE403" s="2"/>
      <c r="AF403" s="2"/>
      <c r="AG403" s="35"/>
      <c r="AH403" s="35"/>
      <c r="AI403" s="2"/>
      <c r="AJ403" s="2"/>
      <c r="AK403" s="35"/>
      <c r="AL403" s="55">
        <f t="shared" si="2"/>
        <v>4303.5</v>
      </c>
      <c r="AM403" s="35"/>
      <c r="AN403" s="35">
        <v>4303.5</v>
      </c>
      <c r="AO403" s="176">
        <f t="shared" si="1"/>
        <v>4303.5</v>
      </c>
      <c r="AP403" s="2"/>
      <c r="AQ403" s="2"/>
      <c r="AR403" s="2"/>
      <c r="AS403" s="2"/>
      <c r="AT403" s="2"/>
      <c r="AU403" s="1"/>
      <c r="AV403" s="1"/>
      <c r="AW403" s="1"/>
      <c r="AX403" s="1"/>
      <c r="AY403" s="1"/>
      <c r="AZ403" s="1"/>
      <c r="BA403" s="1"/>
      <c r="BB403" s="1"/>
      <c r="BC403" s="1"/>
      <c r="BD403" s="1"/>
      <c r="BE403" s="1"/>
      <c r="BF403" s="1"/>
      <c r="BG403" s="1"/>
      <c r="BH403" s="1"/>
      <c r="BI403" s="1"/>
      <c r="BJ403" s="1"/>
      <c r="BK403" s="1"/>
      <c r="BL403" s="1"/>
      <c r="BM403" s="1"/>
    </row>
    <row r="404" spans="1:65" ht="38.25" x14ac:dyDescent="0.2">
      <c r="A404" s="184">
        <v>93</v>
      </c>
      <c r="B404" s="181" t="s">
        <v>1107</v>
      </c>
      <c r="C404" s="2" t="s">
        <v>823</v>
      </c>
      <c r="D404" s="10" t="s">
        <v>124</v>
      </c>
      <c r="E404" s="2" t="s">
        <v>123</v>
      </c>
      <c r="F404" s="39" t="s">
        <v>1108</v>
      </c>
      <c r="G404" s="2" t="s">
        <v>1114</v>
      </c>
      <c r="H404" s="7" t="s">
        <v>768</v>
      </c>
      <c r="I404" s="31">
        <v>43447</v>
      </c>
      <c r="J404" s="31">
        <v>43812</v>
      </c>
      <c r="K404" s="137" t="s">
        <v>1106</v>
      </c>
      <c r="L404" s="136" t="s">
        <v>600</v>
      </c>
      <c r="M404" s="2" t="s">
        <v>447</v>
      </c>
      <c r="N404" s="31">
        <v>43515</v>
      </c>
      <c r="O404" s="35">
        <v>11250</v>
      </c>
      <c r="P404" s="32">
        <v>12499</v>
      </c>
      <c r="Q404" s="31">
        <v>43515</v>
      </c>
      <c r="R404" s="31">
        <v>43830</v>
      </c>
      <c r="S404" s="2" t="s">
        <v>949</v>
      </c>
      <c r="T404" s="2"/>
      <c r="U404" s="35"/>
      <c r="V404" s="35"/>
      <c r="W404" s="2" t="s">
        <v>595</v>
      </c>
      <c r="X404" s="2"/>
      <c r="Y404" s="2"/>
      <c r="Z404" s="2"/>
      <c r="AA404" s="2"/>
      <c r="AB404" s="2"/>
      <c r="AC404" s="2"/>
      <c r="AD404" s="2"/>
      <c r="AE404" s="2"/>
      <c r="AF404" s="2"/>
      <c r="AG404" s="35"/>
      <c r="AH404" s="35"/>
      <c r="AI404" s="2"/>
      <c r="AJ404" s="2"/>
      <c r="AK404" s="35"/>
      <c r="AL404" s="55">
        <f t="shared" si="2"/>
        <v>11250</v>
      </c>
      <c r="AM404" s="35"/>
      <c r="AN404" s="35">
        <v>11250</v>
      </c>
      <c r="AO404" s="176">
        <f t="shared" ref="AO404:AO467" si="3">AM404+AN404</f>
        <v>11250</v>
      </c>
      <c r="AP404" s="2"/>
      <c r="AQ404" s="2"/>
      <c r="AR404" s="2"/>
      <c r="AS404" s="2"/>
      <c r="AT404" s="2"/>
      <c r="AU404" s="1"/>
      <c r="AV404" s="1"/>
      <c r="AW404" s="1"/>
      <c r="AX404" s="1"/>
      <c r="AY404" s="1"/>
      <c r="AZ404" s="1"/>
      <c r="BA404" s="1"/>
      <c r="BB404" s="1"/>
      <c r="BC404" s="1"/>
      <c r="BD404" s="1"/>
      <c r="BE404" s="1"/>
      <c r="BF404" s="1"/>
      <c r="BG404" s="1"/>
      <c r="BH404" s="1"/>
      <c r="BI404" s="1"/>
      <c r="BJ404" s="1"/>
      <c r="BK404" s="1"/>
      <c r="BL404" s="1"/>
      <c r="BM404" s="1"/>
    </row>
    <row r="405" spans="1:65" ht="25.5" x14ac:dyDescent="0.2">
      <c r="A405" s="184">
        <v>94</v>
      </c>
      <c r="B405" s="181" t="s">
        <v>1110</v>
      </c>
      <c r="C405" s="2" t="s">
        <v>738</v>
      </c>
      <c r="D405" s="10" t="s">
        <v>124</v>
      </c>
      <c r="E405" s="2" t="s">
        <v>123</v>
      </c>
      <c r="F405" s="39" t="s">
        <v>1111</v>
      </c>
      <c r="G405" s="2" t="s">
        <v>1115</v>
      </c>
      <c r="H405" s="7" t="s">
        <v>730</v>
      </c>
      <c r="I405" s="31">
        <v>43158</v>
      </c>
      <c r="J405" s="31">
        <v>43523</v>
      </c>
      <c r="K405" s="137" t="s">
        <v>1109</v>
      </c>
      <c r="L405" s="136" t="s">
        <v>850</v>
      </c>
      <c r="M405" s="2" t="s">
        <v>851</v>
      </c>
      <c r="N405" s="31">
        <v>43517</v>
      </c>
      <c r="O405" s="35">
        <v>87010</v>
      </c>
      <c r="P405" s="32">
        <v>12499</v>
      </c>
      <c r="Q405" s="31">
        <v>43517</v>
      </c>
      <c r="R405" s="31">
        <v>43830</v>
      </c>
      <c r="S405" s="2" t="s">
        <v>745</v>
      </c>
      <c r="T405" s="2"/>
      <c r="U405" s="35"/>
      <c r="V405" s="35"/>
      <c r="W405" s="2" t="s">
        <v>141</v>
      </c>
      <c r="X405" s="2"/>
      <c r="Y405" s="2"/>
      <c r="Z405" s="2"/>
      <c r="AA405" s="2"/>
      <c r="AB405" s="2"/>
      <c r="AC405" s="2"/>
      <c r="AD405" s="2"/>
      <c r="AE405" s="2"/>
      <c r="AF405" s="2"/>
      <c r="AG405" s="35"/>
      <c r="AH405" s="35"/>
      <c r="AI405" s="2"/>
      <c r="AJ405" s="2"/>
      <c r="AK405" s="35"/>
      <c r="AL405" s="55">
        <f t="shared" si="2"/>
        <v>87010</v>
      </c>
      <c r="AM405" s="35"/>
      <c r="AN405" s="35">
        <v>23864</v>
      </c>
      <c r="AO405" s="176">
        <f t="shared" si="3"/>
        <v>23864</v>
      </c>
      <c r="AP405" s="2"/>
      <c r="AQ405" s="2"/>
      <c r="AR405" s="2"/>
      <c r="AS405" s="2"/>
      <c r="AT405" s="2"/>
      <c r="AU405" s="1"/>
      <c r="AV405" s="1"/>
      <c r="AW405" s="1"/>
      <c r="AX405" s="1"/>
      <c r="AY405" s="1"/>
      <c r="AZ405" s="1"/>
      <c r="BA405" s="1"/>
      <c r="BB405" s="1"/>
      <c r="BC405" s="1"/>
      <c r="BD405" s="1"/>
      <c r="BE405" s="1"/>
      <c r="BF405" s="1"/>
      <c r="BG405" s="1"/>
      <c r="BH405" s="1"/>
      <c r="BI405" s="1"/>
      <c r="BJ405" s="1"/>
      <c r="BK405" s="1"/>
      <c r="BL405" s="1"/>
      <c r="BM405" s="1"/>
    </row>
    <row r="406" spans="1:65" ht="38.25" x14ac:dyDescent="0.2">
      <c r="A406" s="184">
        <v>95</v>
      </c>
      <c r="B406" s="181" t="s">
        <v>955</v>
      </c>
      <c r="C406" s="2" t="s">
        <v>810</v>
      </c>
      <c r="D406" s="10" t="s">
        <v>124</v>
      </c>
      <c r="E406" s="2" t="s">
        <v>123</v>
      </c>
      <c r="F406" s="39" t="s">
        <v>956</v>
      </c>
      <c r="G406" s="6" t="s">
        <v>959</v>
      </c>
      <c r="H406" s="7" t="s">
        <v>754</v>
      </c>
      <c r="I406" s="31">
        <v>43319</v>
      </c>
      <c r="J406" s="31">
        <v>43684</v>
      </c>
      <c r="K406" s="137" t="s">
        <v>1117</v>
      </c>
      <c r="L406" s="136" t="s">
        <v>957</v>
      </c>
      <c r="M406" s="2" t="s">
        <v>958</v>
      </c>
      <c r="N406" s="31">
        <v>43517</v>
      </c>
      <c r="O406" s="35">
        <v>4777.5</v>
      </c>
      <c r="P406" s="32">
        <v>12500</v>
      </c>
      <c r="Q406" s="31">
        <v>43517</v>
      </c>
      <c r="R406" s="31">
        <v>43830</v>
      </c>
      <c r="S406" s="2" t="s">
        <v>747</v>
      </c>
      <c r="T406" s="2"/>
      <c r="U406" s="35"/>
      <c r="V406" s="35"/>
      <c r="W406" s="2" t="s">
        <v>141</v>
      </c>
      <c r="X406" s="2"/>
      <c r="Y406" s="2"/>
      <c r="Z406" s="2"/>
      <c r="AA406" s="2"/>
      <c r="AB406" s="2"/>
      <c r="AC406" s="2"/>
      <c r="AD406" s="2"/>
      <c r="AE406" s="2"/>
      <c r="AF406" s="2"/>
      <c r="AG406" s="35"/>
      <c r="AH406" s="35"/>
      <c r="AI406" s="2"/>
      <c r="AJ406" s="2"/>
      <c r="AK406" s="35"/>
      <c r="AL406" s="55">
        <f t="shared" si="2"/>
        <v>4777.5</v>
      </c>
      <c r="AM406" s="35"/>
      <c r="AN406" s="35">
        <v>4777.5</v>
      </c>
      <c r="AO406" s="176">
        <f t="shared" si="3"/>
        <v>4777.5</v>
      </c>
      <c r="AP406" s="2"/>
      <c r="AQ406" s="2"/>
      <c r="AR406" s="2"/>
      <c r="AS406" s="2"/>
      <c r="AT406" s="2"/>
      <c r="AU406" s="1"/>
      <c r="AV406" s="1"/>
      <c r="AW406" s="1"/>
      <c r="AX406" s="1"/>
      <c r="AY406" s="1"/>
      <c r="AZ406" s="1"/>
      <c r="BA406" s="1"/>
      <c r="BB406" s="1"/>
      <c r="BC406" s="1"/>
      <c r="BD406" s="1"/>
      <c r="BE406" s="1"/>
      <c r="BF406" s="1"/>
      <c r="BG406" s="1"/>
      <c r="BH406" s="1"/>
      <c r="BI406" s="1"/>
      <c r="BJ406" s="1"/>
      <c r="BK406" s="1"/>
      <c r="BL406" s="1"/>
      <c r="BM406" s="1"/>
    </row>
    <row r="407" spans="1:65" ht="89.25" x14ac:dyDescent="0.2">
      <c r="A407" s="184">
        <v>96</v>
      </c>
      <c r="B407" s="181" t="s">
        <v>922</v>
      </c>
      <c r="C407" s="2" t="s">
        <v>749</v>
      </c>
      <c r="D407" s="10" t="s">
        <v>124</v>
      </c>
      <c r="E407" s="2" t="s">
        <v>123</v>
      </c>
      <c r="F407" s="39" t="s">
        <v>923</v>
      </c>
      <c r="G407" s="6" t="s">
        <v>924</v>
      </c>
      <c r="H407" s="7" t="s">
        <v>750</v>
      </c>
      <c r="I407" s="31">
        <v>43243</v>
      </c>
      <c r="J407" s="31">
        <v>43608</v>
      </c>
      <c r="K407" s="137" t="s">
        <v>1118</v>
      </c>
      <c r="L407" s="136" t="s">
        <v>944</v>
      </c>
      <c r="M407" s="2" t="s">
        <v>945</v>
      </c>
      <c r="N407" s="31">
        <v>43517</v>
      </c>
      <c r="O407" s="35">
        <v>5700</v>
      </c>
      <c r="P407" s="32">
        <v>12500</v>
      </c>
      <c r="Q407" s="31">
        <v>43517</v>
      </c>
      <c r="R407" s="31">
        <v>43830</v>
      </c>
      <c r="S407" s="2" t="s">
        <v>747</v>
      </c>
      <c r="T407" s="2"/>
      <c r="U407" s="35"/>
      <c r="V407" s="35"/>
      <c r="W407" s="2" t="s">
        <v>141</v>
      </c>
      <c r="X407" s="2" t="s">
        <v>285</v>
      </c>
      <c r="Y407" s="2" t="s">
        <v>130</v>
      </c>
      <c r="Z407" s="31">
        <v>43735</v>
      </c>
      <c r="AA407" s="32">
        <v>12651</v>
      </c>
      <c r="AB407" s="9" t="s">
        <v>1671</v>
      </c>
      <c r="AC407" s="2"/>
      <c r="AD407" s="2"/>
      <c r="AE407" s="2"/>
      <c r="AF407" s="2"/>
      <c r="AG407" s="35">
        <v>1425</v>
      </c>
      <c r="AH407" s="35"/>
      <c r="AI407" s="2"/>
      <c r="AJ407" s="2"/>
      <c r="AK407" s="35"/>
      <c r="AL407" s="55">
        <f t="shared" si="2"/>
        <v>7125</v>
      </c>
      <c r="AM407" s="35"/>
      <c r="AN407" s="35">
        <v>5700</v>
      </c>
      <c r="AO407" s="176">
        <f t="shared" si="3"/>
        <v>5700</v>
      </c>
      <c r="AP407" s="2"/>
      <c r="AQ407" s="2"/>
      <c r="AR407" s="2"/>
      <c r="AS407" s="2"/>
      <c r="AT407" s="2"/>
      <c r="AU407" s="1"/>
      <c r="AV407" s="1"/>
      <c r="AW407" s="1"/>
      <c r="AX407" s="1"/>
      <c r="AY407" s="1"/>
      <c r="AZ407" s="1"/>
      <c r="BA407" s="1"/>
      <c r="BB407" s="1"/>
      <c r="BC407" s="1"/>
      <c r="BD407" s="1"/>
      <c r="BE407" s="1"/>
      <c r="BF407" s="1"/>
      <c r="BG407" s="1"/>
      <c r="BH407" s="1"/>
      <c r="BI407" s="1"/>
      <c r="BJ407" s="1"/>
      <c r="BK407" s="1"/>
      <c r="BL407" s="1"/>
      <c r="BM407" s="1"/>
    </row>
    <row r="408" spans="1:65" ht="38.25" x14ac:dyDescent="0.2">
      <c r="A408" s="184">
        <v>97</v>
      </c>
      <c r="B408" s="181" t="s">
        <v>1188</v>
      </c>
      <c r="C408" s="2" t="s">
        <v>1189</v>
      </c>
      <c r="D408" s="10" t="s">
        <v>124</v>
      </c>
      <c r="E408" s="2" t="s">
        <v>123</v>
      </c>
      <c r="F408" s="39" t="s">
        <v>1190</v>
      </c>
      <c r="G408" s="6" t="s">
        <v>1255</v>
      </c>
      <c r="H408" s="7" t="s">
        <v>1191</v>
      </c>
      <c r="I408" s="31">
        <v>43439</v>
      </c>
      <c r="J408" s="31">
        <v>43804</v>
      </c>
      <c r="K408" s="137" t="s">
        <v>1165</v>
      </c>
      <c r="L408" s="136" t="s">
        <v>283</v>
      </c>
      <c r="M408" s="2" t="s">
        <v>177</v>
      </c>
      <c r="N408" s="31">
        <v>43523</v>
      </c>
      <c r="O408" s="35">
        <v>95017.34</v>
      </c>
      <c r="P408" s="32">
        <v>12505</v>
      </c>
      <c r="Q408" s="31">
        <v>43523</v>
      </c>
      <c r="R408" s="31">
        <v>43830</v>
      </c>
      <c r="S408" s="2" t="s">
        <v>747</v>
      </c>
      <c r="T408" s="2"/>
      <c r="U408" s="35"/>
      <c r="V408" s="35"/>
      <c r="W408" s="2" t="s">
        <v>141</v>
      </c>
      <c r="X408" s="2"/>
      <c r="Y408" s="2"/>
      <c r="Z408" s="2"/>
      <c r="AA408" s="2"/>
      <c r="AB408" s="2"/>
      <c r="AC408" s="2"/>
      <c r="AD408" s="2"/>
      <c r="AE408" s="2"/>
      <c r="AF408" s="2"/>
      <c r="AG408" s="35"/>
      <c r="AH408" s="35"/>
      <c r="AI408" s="2"/>
      <c r="AJ408" s="2"/>
      <c r="AK408" s="35"/>
      <c r="AL408" s="55">
        <f t="shared" si="2"/>
        <v>95017.34</v>
      </c>
      <c r="AM408" s="35"/>
      <c r="AN408" s="35">
        <v>95017.34</v>
      </c>
      <c r="AO408" s="176">
        <f t="shared" si="3"/>
        <v>95017.34</v>
      </c>
      <c r="AP408" s="2"/>
      <c r="AQ408" s="2"/>
      <c r="AR408" s="2"/>
      <c r="AS408" s="2"/>
      <c r="AT408" s="2"/>
      <c r="AU408" s="1"/>
      <c r="AV408" s="1"/>
      <c r="AW408" s="1"/>
      <c r="AX408" s="1"/>
      <c r="AY408" s="1"/>
      <c r="AZ408" s="1"/>
      <c r="BA408" s="1"/>
      <c r="BB408" s="1"/>
      <c r="BC408" s="1"/>
      <c r="BD408" s="1"/>
      <c r="BE408" s="1"/>
      <c r="BF408" s="1"/>
      <c r="BG408" s="1"/>
      <c r="BH408" s="1"/>
      <c r="BI408" s="1"/>
      <c r="BJ408" s="1"/>
      <c r="BK408" s="1"/>
      <c r="BL408" s="1"/>
      <c r="BM408" s="1"/>
    </row>
    <row r="409" spans="1:65" ht="63.75" x14ac:dyDescent="0.2">
      <c r="A409" s="184">
        <v>98</v>
      </c>
      <c r="B409" s="181" t="s">
        <v>1128</v>
      </c>
      <c r="C409" s="2" t="s">
        <v>1189</v>
      </c>
      <c r="D409" s="10" t="s">
        <v>1182</v>
      </c>
      <c r="E409" s="2" t="s">
        <v>123</v>
      </c>
      <c r="F409" s="39" t="s">
        <v>1129</v>
      </c>
      <c r="G409" s="6" t="s">
        <v>1183</v>
      </c>
      <c r="H409" s="7"/>
      <c r="I409" s="31"/>
      <c r="J409" s="31"/>
      <c r="K409" s="137" t="s">
        <v>1137</v>
      </c>
      <c r="L409" s="136" t="s">
        <v>1184</v>
      </c>
      <c r="M409" s="2" t="s">
        <v>1185</v>
      </c>
      <c r="N409" s="31">
        <v>43531</v>
      </c>
      <c r="O409" s="35">
        <v>80000</v>
      </c>
      <c r="P409" s="32">
        <v>12512</v>
      </c>
      <c r="Q409" s="31">
        <v>43531</v>
      </c>
      <c r="R409" s="31">
        <v>43830</v>
      </c>
      <c r="S409" s="2" t="s">
        <v>747</v>
      </c>
      <c r="T409" s="2"/>
      <c r="U409" s="35"/>
      <c r="V409" s="35"/>
      <c r="W409" s="2" t="s">
        <v>1186</v>
      </c>
      <c r="X409" s="2" t="s">
        <v>853</v>
      </c>
      <c r="Y409" s="2" t="s">
        <v>130</v>
      </c>
      <c r="Z409" s="31">
        <v>43802</v>
      </c>
      <c r="AA409" s="32">
        <v>12714</v>
      </c>
      <c r="AB409" s="9" t="s">
        <v>834</v>
      </c>
      <c r="AC409" s="31">
        <v>43830</v>
      </c>
      <c r="AD409" s="31">
        <v>44012</v>
      </c>
      <c r="AE409" s="2"/>
      <c r="AF409" s="2"/>
      <c r="AG409" s="35">
        <v>40000</v>
      </c>
      <c r="AH409" s="35"/>
      <c r="AI409" s="2"/>
      <c r="AJ409" s="2"/>
      <c r="AK409" s="35"/>
      <c r="AL409" s="55">
        <f t="shared" si="2"/>
        <v>120000</v>
      </c>
      <c r="AM409" s="35"/>
      <c r="AN409" s="35">
        <v>23770.01</v>
      </c>
      <c r="AO409" s="176">
        <f t="shared" si="3"/>
        <v>23770.01</v>
      </c>
      <c r="AP409" s="2" t="s">
        <v>727</v>
      </c>
      <c r="AQ409" s="31">
        <v>43171</v>
      </c>
      <c r="AR409" s="31">
        <v>43536</v>
      </c>
      <c r="AS409" s="32">
        <v>12258</v>
      </c>
      <c r="AT409" s="2" t="s">
        <v>1187</v>
      </c>
      <c r="AU409" s="1"/>
      <c r="AV409" s="1"/>
      <c r="AW409" s="1"/>
      <c r="AX409" s="1"/>
      <c r="AY409" s="1"/>
      <c r="AZ409" s="1"/>
      <c r="BA409" s="1"/>
      <c r="BB409" s="1"/>
      <c r="BC409" s="1"/>
      <c r="BD409" s="1"/>
      <c r="BE409" s="1"/>
      <c r="BF409" s="1"/>
      <c r="BG409" s="1"/>
      <c r="BH409" s="1"/>
      <c r="BI409" s="1"/>
      <c r="BJ409" s="1"/>
      <c r="BK409" s="1"/>
      <c r="BL409" s="1"/>
      <c r="BM409" s="1"/>
    </row>
    <row r="410" spans="1:65" ht="63.75" x14ac:dyDescent="0.2">
      <c r="A410" s="184">
        <v>99</v>
      </c>
      <c r="B410" s="181" t="s">
        <v>1130</v>
      </c>
      <c r="C410" s="2" t="s">
        <v>1104</v>
      </c>
      <c r="D410" s="10" t="s">
        <v>124</v>
      </c>
      <c r="E410" s="2" t="s">
        <v>123</v>
      </c>
      <c r="F410" s="39" t="s">
        <v>1131</v>
      </c>
      <c r="G410" s="6" t="s">
        <v>1132</v>
      </c>
      <c r="H410" s="7" t="s">
        <v>1045</v>
      </c>
      <c r="I410" s="31">
        <v>43538</v>
      </c>
      <c r="J410" s="31">
        <v>43904</v>
      </c>
      <c r="K410" s="137" t="s">
        <v>1136</v>
      </c>
      <c r="L410" s="136" t="s">
        <v>1133</v>
      </c>
      <c r="M410" s="2" t="s">
        <v>1134</v>
      </c>
      <c r="N410" s="31">
        <v>43538</v>
      </c>
      <c r="O410" s="35">
        <v>66100</v>
      </c>
      <c r="P410" s="32">
        <v>12512</v>
      </c>
      <c r="Q410" s="31">
        <v>43542</v>
      </c>
      <c r="R410" s="31">
        <v>43830</v>
      </c>
      <c r="S410" s="2" t="s">
        <v>1135</v>
      </c>
      <c r="T410" s="2"/>
      <c r="U410" s="35"/>
      <c r="V410" s="35"/>
      <c r="W410" s="2" t="s">
        <v>129</v>
      </c>
      <c r="X410" s="2"/>
      <c r="Y410" s="2"/>
      <c r="Z410" s="2"/>
      <c r="AA410" s="2"/>
      <c r="AB410" s="2"/>
      <c r="AC410" s="2"/>
      <c r="AD410" s="2"/>
      <c r="AE410" s="2"/>
      <c r="AF410" s="2"/>
      <c r="AG410" s="35"/>
      <c r="AH410" s="35"/>
      <c r="AI410" s="2"/>
      <c r="AJ410" s="2"/>
      <c r="AK410" s="35"/>
      <c r="AL410" s="55">
        <f t="shared" si="2"/>
        <v>66100</v>
      </c>
      <c r="AM410" s="35"/>
      <c r="AN410" s="35">
        <v>66100</v>
      </c>
      <c r="AO410" s="176">
        <f t="shared" si="3"/>
        <v>66100</v>
      </c>
      <c r="AP410" s="2"/>
      <c r="AQ410" s="2"/>
      <c r="AR410" s="2"/>
      <c r="AS410" s="2"/>
      <c r="AT410" s="2"/>
      <c r="AU410" s="1"/>
      <c r="AV410" s="1"/>
      <c r="AW410" s="1"/>
      <c r="AX410" s="1"/>
      <c r="AY410" s="1"/>
      <c r="AZ410" s="1"/>
      <c r="BA410" s="1"/>
      <c r="BB410" s="1"/>
      <c r="BC410" s="1"/>
      <c r="BD410" s="1"/>
      <c r="BE410" s="1"/>
      <c r="BF410" s="1"/>
      <c r="BG410" s="1"/>
      <c r="BH410" s="1"/>
      <c r="BI410" s="1"/>
      <c r="BJ410" s="1"/>
      <c r="BK410" s="1"/>
      <c r="BL410" s="1"/>
      <c r="BM410" s="1"/>
    </row>
    <row r="411" spans="1:65" ht="25.5" x14ac:dyDescent="0.2">
      <c r="A411" s="184">
        <v>100</v>
      </c>
      <c r="B411" s="181" t="s">
        <v>1123</v>
      </c>
      <c r="C411" s="2" t="s">
        <v>1106</v>
      </c>
      <c r="D411" s="10" t="s">
        <v>124</v>
      </c>
      <c r="E411" s="2" t="s">
        <v>123</v>
      </c>
      <c r="F411" s="39" t="s">
        <v>1124</v>
      </c>
      <c r="G411" s="6" t="s">
        <v>1125</v>
      </c>
      <c r="H411" s="7" t="s">
        <v>1065</v>
      </c>
      <c r="I411" s="31">
        <v>43543</v>
      </c>
      <c r="J411" s="31">
        <v>43909</v>
      </c>
      <c r="K411" s="137" t="s">
        <v>1126</v>
      </c>
      <c r="L411" s="136" t="s">
        <v>1127</v>
      </c>
      <c r="M411" s="2" t="s">
        <v>615</v>
      </c>
      <c r="N411" s="31">
        <v>43544</v>
      </c>
      <c r="O411" s="35">
        <v>7195.1</v>
      </c>
      <c r="P411" s="32">
        <v>12516</v>
      </c>
      <c r="Q411" s="31">
        <v>43544</v>
      </c>
      <c r="R411" s="31">
        <v>43830</v>
      </c>
      <c r="S411" s="2" t="s">
        <v>745</v>
      </c>
      <c r="T411" s="2"/>
      <c r="U411" s="35"/>
      <c r="V411" s="35"/>
      <c r="W411" s="2" t="s">
        <v>141</v>
      </c>
      <c r="X411" s="2"/>
      <c r="Y411" s="2"/>
      <c r="Z411" s="2"/>
      <c r="AA411" s="2"/>
      <c r="AB411" s="2"/>
      <c r="AC411" s="2"/>
      <c r="AD411" s="2"/>
      <c r="AE411" s="2"/>
      <c r="AF411" s="2"/>
      <c r="AG411" s="35"/>
      <c r="AH411" s="35"/>
      <c r="AI411" s="2"/>
      <c r="AJ411" s="2"/>
      <c r="AK411" s="35"/>
      <c r="AL411" s="55">
        <f t="shared" si="2"/>
        <v>7195.1</v>
      </c>
      <c r="AM411" s="35"/>
      <c r="AN411" s="35">
        <v>7195.1</v>
      </c>
      <c r="AO411" s="176">
        <f t="shared" si="3"/>
        <v>7195.1</v>
      </c>
      <c r="AP411" s="2"/>
      <c r="AQ411" s="2"/>
      <c r="AR411" s="2"/>
      <c r="AS411" s="2"/>
      <c r="AT411" s="2"/>
      <c r="AU411" s="1"/>
      <c r="AV411" s="1"/>
      <c r="AW411" s="1"/>
      <c r="AX411" s="1"/>
      <c r="AY411" s="1"/>
      <c r="AZ411" s="1"/>
      <c r="BA411" s="1"/>
      <c r="BB411" s="1"/>
      <c r="BC411" s="1"/>
      <c r="BD411" s="1"/>
      <c r="BE411" s="1"/>
      <c r="BF411" s="1"/>
      <c r="BG411" s="1"/>
      <c r="BH411" s="1"/>
      <c r="BI411" s="1"/>
      <c r="BJ411" s="1"/>
      <c r="BK411" s="1"/>
      <c r="BL411" s="1"/>
      <c r="BM411" s="1"/>
    </row>
    <row r="412" spans="1:65" ht="89.25" x14ac:dyDescent="0.2">
      <c r="A412" s="184">
        <v>101</v>
      </c>
      <c r="B412" s="181" t="s">
        <v>1150</v>
      </c>
      <c r="C412" s="2" t="s">
        <v>728</v>
      </c>
      <c r="D412" s="10" t="s">
        <v>124</v>
      </c>
      <c r="E412" s="2" t="s">
        <v>123</v>
      </c>
      <c r="F412" s="39" t="s">
        <v>1151</v>
      </c>
      <c r="G412" s="6" t="s">
        <v>1153</v>
      </c>
      <c r="H412" s="7" t="s">
        <v>1029</v>
      </c>
      <c r="I412" s="31">
        <v>43487</v>
      </c>
      <c r="J412" s="31">
        <v>43852</v>
      </c>
      <c r="K412" s="137" t="s">
        <v>1138</v>
      </c>
      <c r="L412" s="136" t="s">
        <v>1152</v>
      </c>
      <c r="M412" s="2" t="s">
        <v>1013</v>
      </c>
      <c r="N412" s="31">
        <v>43552</v>
      </c>
      <c r="O412" s="35">
        <v>1320568.2</v>
      </c>
      <c r="P412" s="32">
        <v>12529</v>
      </c>
      <c r="Q412" s="31">
        <v>43556</v>
      </c>
      <c r="R412" s="31">
        <v>43922</v>
      </c>
      <c r="S412" s="2" t="s">
        <v>747</v>
      </c>
      <c r="T412" s="2"/>
      <c r="U412" s="35"/>
      <c r="V412" s="35"/>
      <c r="W412" s="2" t="s">
        <v>129</v>
      </c>
      <c r="X412" s="2"/>
      <c r="Y412" s="2"/>
      <c r="Z412" s="2"/>
      <c r="AA412" s="2"/>
      <c r="AB412" s="2"/>
      <c r="AC412" s="2"/>
      <c r="AD412" s="2"/>
      <c r="AE412" s="2"/>
      <c r="AF412" s="2"/>
      <c r="AG412" s="35"/>
      <c r="AH412" s="35"/>
      <c r="AI412" s="2"/>
      <c r="AJ412" s="2"/>
      <c r="AK412" s="35"/>
      <c r="AL412" s="55">
        <f t="shared" si="2"/>
        <v>1320568.2</v>
      </c>
      <c r="AM412" s="35"/>
      <c r="AN412" s="35">
        <v>850266.98</v>
      </c>
      <c r="AO412" s="176">
        <f t="shared" si="3"/>
        <v>850266.98</v>
      </c>
      <c r="AP412" s="2"/>
      <c r="AQ412" s="2"/>
      <c r="AR412" s="2"/>
      <c r="AS412" s="2"/>
      <c r="AT412" s="2"/>
      <c r="AU412" s="1"/>
      <c r="AV412" s="1"/>
      <c r="AW412" s="1"/>
      <c r="AX412" s="1"/>
      <c r="AY412" s="1"/>
      <c r="AZ412" s="1"/>
      <c r="BA412" s="1"/>
      <c r="BB412" s="1"/>
      <c r="BC412" s="1"/>
      <c r="BD412" s="1"/>
      <c r="BE412" s="1"/>
      <c r="BF412" s="1"/>
      <c r="BG412" s="1"/>
      <c r="BH412" s="1"/>
      <c r="BI412" s="1"/>
      <c r="BJ412" s="1"/>
      <c r="BK412" s="1"/>
      <c r="BL412" s="1"/>
      <c r="BM412" s="1"/>
    </row>
    <row r="413" spans="1:65" ht="25.5" x14ac:dyDescent="0.2">
      <c r="A413" s="184">
        <v>102</v>
      </c>
      <c r="B413" s="181" t="s">
        <v>1147</v>
      </c>
      <c r="C413" s="2" t="s">
        <v>1148</v>
      </c>
      <c r="D413" s="10" t="s">
        <v>158</v>
      </c>
      <c r="E413" s="2" t="s">
        <v>123</v>
      </c>
      <c r="F413" s="39" t="s">
        <v>1149</v>
      </c>
      <c r="G413" s="6" t="s">
        <v>1159</v>
      </c>
      <c r="H413" s="7" t="s">
        <v>1154</v>
      </c>
      <c r="I413" s="31">
        <v>43202</v>
      </c>
      <c r="J413" s="31">
        <v>43567</v>
      </c>
      <c r="K413" s="137" t="s">
        <v>1139</v>
      </c>
      <c r="L413" s="136" t="s">
        <v>1145</v>
      </c>
      <c r="M413" s="2" t="s">
        <v>1146</v>
      </c>
      <c r="N413" s="31">
        <v>43552</v>
      </c>
      <c r="O413" s="35">
        <v>20213</v>
      </c>
      <c r="P413" s="32">
        <v>12524</v>
      </c>
      <c r="Q413" s="31">
        <v>43552</v>
      </c>
      <c r="R413" s="31">
        <v>43830</v>
      </c>
      <c r="S413" s="2" t="s">
        <v>747</v>
      </c>
      <c r="T413" s="2"/>
      <c r="U413" s="35"/>
      <c r="V413" s="35"/>
      <c r="W413" s="2" t="s">
        <v>141</v>
      </c>
      <c r="X413" s="2"/>
      <c r="Y413" s="2"/>
      <c r="Z413" s="2"/>
      <c r="AA413" s="2"/>
      <c r="AB413" s="2"/>
      <c r="AC413" s="2"/>
      <c r="AD413" s="2"/>
      <c r="AE413" s="2"/>
      <c r="AF413" s="2"/>
      <c r="AG413" s="35"/>
      <c r="AH413" s="35"/>
      <c r="AI413" s="2"/>
      <c r="AJ413" s="2"/>
      <c r="AK413" s="35"/>
      <c r="AL413" s="55">
        <f t="shared" si="2"/>
        <v>20213</v>
      </c>
      <c r="AM413" s="35"/>
      <c r="AN413" s="35"/>
      <c r="AO413" s="176">
        <f t="shared" si="3"/>
        <v>0</v>
      </c>
      <c r="AP413" s="2"/>
      <c r="AQ413" s="2"/>
      <c r="AR413" s="2"/>
      <c r="AS413" s="2"/>
      <c r="AT413" s="2"/>
      <c r="AU413" s="1"/>
      <c r="AV413" s="1"/>
      <c r="AW413" s="1"/>
      <c r="AX413" s="1"/>
      <c r="AY413" s="1"/>
      <c r="AZ413" s="1"/>
      <c r="BA413" s="1"/>
      <c r="BB413" s="1"/>
      <c r="BC413" s="1"/>
      <c r="BD413" s="1"/>
      <c r="BE413" s="1"/>
      <c r="BF413" s="1"/>
      <c r="BG413" s="1"/>
      <c r="BH413" s="1"/>
      <c r="BI413" s="1"/>
      <c r="BJ413" s="1"/>
      <c r="BK413" s="1"/>
      <c r="BL413" s="1"/>
      <c r="BM413" s="1"/>
    </row>
    <row r="414" spans="1:65" ht="25.5" x14ac:dyDescent="0.2">
      <c r="A414" s="184">
        <v>103</v>
      </c>
      <c r="B414" s="181" t="s">
        <v>1147</v>
      </c>
      <c r="C414" s="2" t="s">
        <v>1148</v>
      </c>
      <c r="D414" s="10" t="s">
        <v>158</v>
      </c>
      <c r="E414" s="2" t="s">
        <v>123</v>
      </c>
      <c r="F414" s="39" t="s">
        <v>1149</v>
      </c>
      <c r="G414" s="6" t="s">
        <v>1159</v>
      </c>
      <c r="H414" s="7" t="s">
        <v>1154</v>
      </c>
      <c r="I414" s="31">
        <v>43202</v>
      </c>
      <c r="J414" s="31">
        <v>43567</v>
      </c>
      <c r="K414" s="137" t="s">
        <v>1140</v>
      </c>
      <c r="L414" s="136" t="s">
        <v>850</v>
      </c>
      <c r="M414" s="2" t="s">
        <v>851</v>
      </c>
      <c r="N414" s="31">
        <v>43552</v>
      </c>
      <c r="O414" s="35">
        <v>24040.5</v>
      </c>
      <c r="P414" s="32">
        <v>12529</v>
      </c>
      <c r="Q414" s="31">
        <v>43552</v>
      </c>
      <c r="R414" s="31">
        <v>43830</v>
      </c>
      <c r="S414" s="2" t="s">
        <v>765</v>
      </c>
      <c r="T414" s="2"/>
      <c r="U414" s="35"/>
      <c r="V414" s="35"/>
      <c r="W414" s="2" t="s">
        <v>141</v>
      </c>
      <c r="X414" s="2"/>
      <c r="Y414" s="2"/>
      <c r="Z414" s="2"/>
      <c r="AA414" s="2"/>
      <c r="AB414" s="2"/>
      <c r="AC414" s="2"/>
      <c r="AD414" s="2"/>
      <c r="AE414" s="2"/>
      <c r="AF414" s="2"/>
      <c r="AG414" s="35"/>
      <c r="AH414" s="35"/>
      <c r="AI414" s="2"/>
      <c r="AJ414" s="2"/>
      <c r="AK414" s="35"/>
      <c r="AL414" s="55">
        <f t="shared" si="2"/>
        <v>24040.5</v>
      </c>
      <c r="AM414" s="35"/>
      <c r="AN414" s="35">
        <v>24040.5</v>
      </c>
      <c r="AO414" s="176">
        <f t="shared" si="3"/>
        <v>24040.5</v>
      </c>
      <c r="AP414" s="2"/>
      <c r="AQ414" s="2"/>
      <c r="AR414" s="2"/>
      <c r="AS414" s="2"/>
      <c r="AT414" s="2"/>
      <c r="AU414" s="1"/>
      <c r="AV414" s="1"/>
      <c r="AW414" s="1"/>
      <c r="AX414" s="1"/>
      <c r="AY414" s="1"/>
      <c r="AZ414" s="1"/>
      <c r="BA414" s="1"/>
      <c r="BB414" s="1"/>
      <c r="BC414" s="1"/>
      <c r="BD414" s="1"/>
      <c r="BE414" s="1"/>
      <c r="BF414" s="1"/>
      <c r="BG414" s="1"/>
      <c r="BH414" s="1"/>
      <c r="BI414" s="1"/>
      <c r="BJ414" s="1"/>
      <c r="BK414" s="1"/>
      <c r="BL414" s="1"/>
      <c r="BM414" s="1"/>
    </row>
    <row r="415" spans="1:65" ht="25.5" x14ac:dyDescent="0.2">
      <c r="A415" s="184">
        <v>104</v>
      </c>
      <c r="B415" s="181" t="s">
        <v>1147</v>
      </c>
      <c r="C415" s="2" t="s">
        <v>1148</v>
      </c>
      <c r="D415" s="10" t="s">
        <v>158</v>
      </c>
      <c r="E415" s="2" t="s">
        <v>123</v>
      </c>
      <c r="F415" s="39" t="s">
        <v>1149</v>
      </c>
      <c r="G415" s="6" t="s">
        <v>1168</v>
      </c>
      <c r="H415" s="7" t="s">
        <v>1088</v>
      </c>
      <c r="I415" s="31">
        <v>43202</v>
      </c>
      <c r="J415" s="31">
        <v>43567</v>
      </c>
      <c r="K415" s="137" t="s">
        <v>1141</v>
      </c>
      <c r="L415" s="136" t="s">
        <v>1169</v>
      </c>
      <c r="M415" s="2" t="s">
        <v>447</v>
      </c>
      <c r="N415" s="31">
        <v>43552</v>
      </c>
      <c r="O415" s="35">
        <v>19153.400000000001</v>
      </c>
      <c r="P415" s="32">
        <v>12524</v>
      </c>
      <c r="Q415" s="31">
        <v>43552</v>
      </c>
      <c r="R415" s="31">
        <v>43830</v>
      </c>
      <c r="S415" s="2" t="s">
        <v>765</v>
      </c>
      <c r="T415" s="2"/>
      <c r="U415" s="35"/>
      <c r="V415" s="35"/>
      <c r="W415" s="2" t="s">
        <v>141</v>
      </c>
      <c r="X415" s="2"/>
      <c r="Y415" s="2"/>
      <c r="Z415" s="2"/>
      <c r="AA415" s="2"/>
      <c r="AB415" s="2"/>
      <c r="AC415" s="2"/>
      <c r="AD415" s="2"/>
      <c r="AE415" s="2"/>
      <c r="AF415" s="2"/>
      <c r="AG415" s="35"/>
      <c r="AH415" s="35"/>
      <c r="AI415" s="2"/>
      <c r="AJ415" s="2"/>
      <c r="AK415" s="35"/>
      <c r="AL415" s="55">
        <f t="shared" si="2"/>
        <v>19153.400000000001</v>
      </c>
      <c r="AM415" s="35"/>
      <c r="AN415" s="35">
        <v>19153.400000000001</v>
      </c>
      <c r="AO415" s="176">
        <f t="shared" si="3"/>
        <v>19153.400000000001</v>
      </c>
      <c r="AP415" s="2"/>
      <c r="AQ415" s="2"/>
      <c r="AR415" s="2"/>
      <c r="AS415" s="2"/>
      <c r="AT415" s="2"/>
      <c r="AU415" s="1"/>
      <c r="AV415" s="1"/>
      <c r="AW415" s="1"/>
      <c r="AX415" s="1"/>
      <c r="AY415" s="1"/>
      <c r="AZ415" s="1"/>
      <c r="BA415" s="1"/>
      <c r="BB415" s="1"/>
      <c r="BC415" s="1"/>
      <c r="BD415" s="1"/>
      <c r="BE415" s="1"/>
      <c r="BF415" s="1"/>
      <c r="BG415" s="1"/>
      <c r="BH415" s="1"/>
      <c r="BI415" s="1"/>
      <c r="BJ415" s="1"/>
      <c r="BK415" s="1"/>
      <c r="BL415" s="1"/>
      <c r="BM415" s="1"/>
    </row>
    <row r="416" spans="1:65" ht="25.5" x14ac:dyDescent="0.2">
      <c r="A416" s="184">
        <v>105</v>
      </c>
      <c r="B416" s="181" t="s">
        <v>1170</v>
      </c>
      <c r="C416" s="2" t="s">
        <v>1126</v>
      </c>
      <c r="D416" s="10" t="s">
        <v>158</v>
      </c>
      <c r="E416" s="2" t="s">
        <v>123</v>
      </c>
      <c r="F416" s="39" t="s">
        <v>1149</v>
      </c>
      <c r="G416" s="6" t="s">
        <v>1171</v>
      </c>
      <c r="H416" s="7" t="s">
        <v>1172</v>
      </c>
      <c r="I416" s="31">
        <v>43202</v>
      </c>
      <c r="J416" s="31">
        <v>43567</v>
      </c>
      <c r="K416" s="137" t="s">
        <v>1142</v>
      </c>
      <c r="L416" s="136" t="s">
        <v>1173</v>
      </c>
      <c r="M416" s="2" t="s">
        <v>1174</v>
      </c>
      <c r="N416" s="31">
        <v>43552</v>
      </c>
      <c r="O416" s="35">
        <v>12973.45</v>
      </c>
      <c r="P416" s="32">
        <v>12524</v>
      </c>
      <c r="Q416" s="31">
        <v>43552</v>
      </c>
      <c r="R416" s="31">
        <v>43830</v>
      </c>
      <c r="S416" s="2" t="s">
        <v>765</v>
      </c>
      <c r="T416" s="2"/>
      <c r="U416" s="35"/>
      <c r="V416" s="35"/>
      <c r="W416" s="2" t="s">
        <v>141</v>
      </c>
      <c r="X416" s="2"/>
      <c r="Y416" s="2"/>
      <c r="Z416" s="2"/>
      <c r="AA416" s="2"/>
      <c r="AB416" s="2"/>
      <c r="AC416" s="2"/>
      <c r="AD416" s="2"/>
      <c r="AE416" s="2"/>
      <c r="AF416" s="2"/>
      <c r="AG416" s="35"/>
      <c r="AH416" s="35"/>
      <c r="AI416" s="2"/>
      <c r="AJ416" s="2"/>
      <c r="AK416" s="35"/>
      <c r="AL416" s="55">
        <f t="shared" si="2"/>
        <v>12973.45</v>
      </c>
      <c r="AM416" s="35"/>
      <c r="AN416" s="35">
        <v>12973.45</v>
      </c>
      <c r="AO416" s="176">
        <f t="shared" si="3"/>
        <v>12973.45</v>
      </c>
      <c r="AP416" s="2"/>
      <c r="AQ416" s="2"/>
      <c r="AR416" s="2"/>
      <c r="AS416" s="2"/>
      <c r="AT416" s="2"/>
      <c r="AU416" s="1"/>
      <c r="AV416" s="1"/>
      <c r="AW416" s="1"/>
      <c r="AX416" s="1"/>
      <c r="AY416" s="1"/>
      <c r="AZ416" s="1"/>
      <c r="BA416" s="1"/>
      <c r="BB416" s="1"/>
      <c r="BC416" s="1"/>
      <c r="BD416" s="1"/>
      <c r="BE416" s="1"/>
      <c r="BF416" s="1"/>
      <c r="BG416" s="1"/>
      <c r="BH416" s="1"/>
      <c r="BI416" s="1"/>
      <c r="BJ416" s="1"/>
      <c r="BK416" s="1"/>
      <c r="BL416" s="1"/>
      <c r="BM416" s="1"/>
    </row>
    <row r="417" spans="1:65" ht="63.75" x14ac:dyDescent="0.2">
      <c r="A417" s="184">
        <v>106</v>
      </c>
      <c r="B417" s="181" t="s">
        <v>1067</v>
      </c>
      <c r="C417" s="2" t="s">
        <v>822</v>
      </c>
      <c r="D417" s="10" t="s">
        <v>158</v>
      </c>
      <c r="E417" s="2" t="s">
        <v>123</v>
      </c>
      <c r="F417" s="39" t="s">
        <v>171</v>
      </c>
      <c r="G417" s="6" t="s">
        <v>1175</v>
      </c>
      <c r="H417" s="7" t="s">
        <v>1029</v>
      </c>
      <c r="I417" s="31">
        <v>43480</v>
      </c>
      <c r="J417" s="31">
        <v>43480</v>
      </c>
      <c r="K417" s="137" t="s">
        <v>1143</v>
      </c>
      <c r="L417" s="136" t="s">
        <v>293</v>
      </c>
      <c r="M417" s="2" t="s">
        <v>235</v>
      </c>
      <c r="N417" s="31">
        <v>43556</v>
      </c>
      <c r="O417" s="35">
        <v>124610</v>
      </c>
      <c r="P417" s="32">
        <v>12524</v>
      </c>
      <c r="Q417" s="31">
        <v>43556</v>
      </c>
      <c r="R417" s="31">
        <v>43830</v>
      </c>
      <c r="S417" s="2" t="s">
        <v>1176</v>
      </c>
      <c r="T417" s="2"/>
      <c r="U417" s="35"/>
      <c r="V417" s="35"/>
      <c r="W417" s="2" t="s">
        <v>229</v>
      </c>
      <c r="X417" s="2" t="s">
        <v>285</v>
      </c>
      <c r="Y417" s="2" t="s">
        <v>130</v>
      </c>
      <c r="Z417" s="31">
        <v>43592</v>
      </c>
      <c r="AA417" s="32">
        <v>12551</v>
      </c>
      <c r="AB417" s="9" t="s">
        <v>1333</v>
      </c>
      <c r="AC417" s="2"/>
      <c r="AD417" s="2"/>
      <c r="AE417" s="2"/>
      <c r="AF417" s="2"/>
      <c r="AG417" s="35">
        <v>1250</v>
      </c>
      <c r="AH417" s="35"/>
      <c r="AI417" s="2"/>
      <c r="AJ417" s="2"/>
      <c r="AK417" s="35"/>
      <c r="AL417" s="55">
        <f t="shared" si="2"/>
        <v>125860</v>
      </c>
      <c r="AM417" s="35"/>
      <c r="AN417" s="35">
        <v>125860</v>
      </c>
      <c r="AO417" s="176">
        <f t="shared" si="3"/>
        <v>125860</v>
      </c>
      <c r="AP417" s="2"/>
      <c r="AQ417" s="2"/>
      <c r="AR417" s="2"/>
      <c r="AS417" s="2"/>
      <c r="AT417" s="2"/>
      <c r="AU417" s="1"/>
      <c r="AV417" s="1"/>
      <c r="AW417" s="1"/>
      <c r="AX417" s="1"/>
      <c r="AY417" s="1"/>
      <c r="AZ417" s="1"/>
      <c r="BA417" s="1"/>
      <c r="BB417" s="1"/>
      <c r="BC417" s="1"/>
      <c r="BD417" s="1"/>
      <c r="BE417" s="1"/>
      <c r="BF417" s="1"/>
      <c r="BG417" s="1"/>
      <c r="BH417" s="1"/>
      <c r="BI417" s="1"/>
      <c r="BJ417" s="1"/>
      <c r="BK417" s="1"/>
      <c r="BL417" s="1"/>
      <c r="BM417" s="1"/>
    </row>
    <row r="418" spans="1:65" ht="63.75" x14ac:dyDescent="0.2">
      <c r="A418" s="184">
        <v>107</v>
      </c>
      <c r="B418" s="181" t="s">
        <v>1177</v>
      </c>
      <c r="C418" s="2" t="s">
        <v>1178</v>
      </c>
      <c r="D418" s="10" t="s">
        <v>158</v>
      </c>
      <c r="E418" s="2" t="s">
        <v>123</v>
      </c>
      <c r="F418" s="39" t="s">
        <v>171</v>
      </c>
      <c r="G418" s="6" t="s">
        <v>1179</v>
      </c>
      <c r="H418" s="7" t="s">
        <v>1180</v>
      </c>
      <c r="I418" s="31">
        <v>43480</v>
      </c>
      <c r="J418" s="31">
        <v>43480</v>
      </c>
      <c r="K418" s="137" t="s">
        <v>1144</v>
      </c>
      <c r="L418" s="136" t="s">
        <v>511</v>
      </c>
      <c r="M418" s="2" t="s">
        <v>1181</v>
      </c>
      <c r="N418" s="31">
        <v>43556</v>
      </c>
      <c r="O418" s="35">
        <v>25830</v>
      </c>
      <c r="P418" s="32">
        <v>12524</v>
      </c>
      <c r="Q418" s="31">
        <v>43556</v>
      </c>
      <c r="R418" s="31">
        <v>43830</v>
      </c>
      <c r="S418" s="2" t="s">
        <v>1176</v>
      </c>
      <c r="T418" s="2"/>
      <c r="U418" s="35"/>
      <c r="V418" s="35"/>
      <c r="W418" s="2" t="s">
        <v>229</v>
      </c>
      <c r="X418" s="2"/>
      <c r="Y418" s="2"/>
      <c r="Z418" s="2"/>
      <c r="AA418" s="2"/>
      <c r="AB418" s="2"/>
      <c r="AC418" s="2"/>
      <c r="AD418" s="2"/>
      <c r="AE418" s="2"/>
      <c r="AF418" s="2"/>
      <c r="AG418" s="35"/>
      <c r="AH418" s="35"/>
      <c r="AI418" s="2"/>
      <c r="AJ418" s="2"/>
      <c r="AK418" s="35"/>
      <c r="AL418" s="55">
        <f t="shared" si="2"/>
        <v>25830</v>
      </c>
      <c r="AM418" s="35"/>
      <c r="AN418" s="35">
        <v>25830</v>
      </c>
      <c r="AO418" s="176">
        <f t="shared" si="3"/>
        <v>25830</v>
      </c>
      <c r="AP418" s="2"/>
      <c r="AQ418" s="2"/>
      <c r="AR418" s="2"/>
      <c r="AS418" s="2"/>
      <c r="AT418" s="2"/>
      <c r="AU418" s="1"/>
      <c r="AV418" s="1"/>
      <c r="AW418" s="1"/>
      <c r="AX418" s="1"/>
      <c r="AY418" s="1"/>
      <c r="AZ418" s="1"/>
      <c r="BA418" s="1"/>
      <c r="BB418" s="1"/>
      <c r="BC418" s="1"/>
      <c r="BD418" s="1"/>
      <c r="BE418" s="1"/>
      <c r="BF418" s="1"/>
      <c r="BG418" s="1"/>
      <c r="BH418" s="1"/>
      <c r="BI418" s="1"/>
      <c r="BJ418" s="1"/>
      <c r="BK418" s="1"/>
      <c r="BL418" s="1"/>
      <c r="BM418" s="1"/>
    </row>
    <row r="419" spans="1:65" ht="38.25" x14ac:dyDescent="0.2">
      <c r="A419" s="184">
        <v>108</v>
      </c>
      <c r="B419" s="181" t="s">
        <v>1167</v>
      </c>
      <c r="C419" s="2" t="s">
        <v>1157</v>
      </c>
      <c r="D419" s="10" t="s">
        <v>158</v>
      </c>
      <c r="E419" s="2" t="s">
        <v>123</v>
      </c>
      <c r="F419" s="39" t="s">
        <v>1158</v>
      </c>
      <c r="G419" s="6" t="s">
        <v>1160</v>
      </c>
      <c r="H419" s="7" t="s">
        <v>1161</v>
      </c>
      <c r="I419" s="31">
        <v>43319</v>
      </c>
      <c r="J419" s="31">
        <v>43684</v>
      </c>
      <c r="K419" s="137" t="s">
        <v>1155</v>
      </c>
      <c r="L419" s="136" t="s">
        <v>1162</v>
      </c>
      <c r="M419" s="2" t="s">
        <v>1163</v>
      </c>
      <c r="N419" s="31">
        <v>43556</v>
      </c>
      <c r="O419" s="35">
        <v>26420.6</v>
      </c>
      <c r="P419" s="32">
        <v>12529</v>
      </c>
      <c r="Q419" s="31">
        <v>43556</v>
      </c>
      <c r="R419" s="31">
        <v>43830</v>
      </c>
      <c r="S419" s="2" t="s">
        <v>765</v>
      </c>
      <c r="T419" s="2"/>
      <c r="U419" s="35"/>
      <c r="V419" s="35"/>
      <c r="W419" s="2" t="s">
        <v>141</v>
      </c>
      <c r="X419" s="2"/>
      <c r="Y419" s="2"/>
      <c r="Z419" s="2"/>
      <c r="AA419" s="2"/>
      <c r="AB419" s="2"/>
      <c r="AC419" s="2"/>
      <c r="AD419" s="2"/>
      <c r="AE419" s="2"/>
      <c r="AF419" s="2"/>
      <c r="AG419" s="35"/>
      <c r="AH419" s="35"/>
      <c r="AI419" s="2"/>
      <c r="AJ419" s="2"/>
      <c r="AK419" s="35"/>
      <c r="AL419" s="55">
        <f t="shared" si="2"/>
        <v>26420.6</v>
      </c>
      <c r="AM419" s="35"/>
      <c r="AN419" s="35">
        <v>26420.6</v>
      </c>
      <c r="AO419" s="176">
        <f t="shared" si="3"/>
        <v>26420.6</v>
      </c>
      <c r="AP419" s="2"/>
      <c r="AQ419" s="2"/>
      <c r="AR419" s="2"/>
      <c r="AS419" s="2"/>
      <c r="AT419" s="2"/>
      <c r="AU419" s="1"/>
      <c r="AV419" s="1"/>
      <c r="AW419" s="1"/>
      <c r="AX419" s="1"/>
      <c r="AY419" s="1"/>
      <c r="AZ419" s="1"/>
      <c r="BA419" s="1"/>
      <c r="BB419" s="1"/>
      <c r="BC419" s="1"/>
      <c r="BD419" s="1"/>
      <c r="BE419" s="1"/>
      <c r="BF419" s="1"/>
      <c r="BG419" s="1"/>
      <c r="BH419" s="1"/>
      <c r="BI419" s="1"/>
      <c r="BJ419" s="1"/>
      <c r="BK419" s="1"/>
      <c r="BL419" s="1"/>
      <c r="BM419" s="1"/>
    </row>
    <row r="420" spans="1:65" ht="38.25" x14ac:dyDescent="0.2">
      <c r="A420" s="184">
        <v>109</v>
      </c>
      <c r="B420" s="181" t="s">
        <v>1164</v>
      </c>
      <c r="C420" s="2" t="s">
        <v>1165</v>
      </c>
      <c r="D420" s="10" t="s">
        <v>158</v>
      </c>
      <c r="E420" s="2" t="s">
        <v>123</v>
      </c>
      <c r="F420" s="39" t="s">
        <v>1166</v>
      </c>
      <c r="G420" s="6"/>
      <c r="H420" s="7" t="s">
        <v>1069</v>
      </c>
      <c r="I420" s="31">
        <v>43556</v>
      </c>
      <c r="J420" s="31">
        <v>43922</v>
      </c>
      <c r="K420" s="137" t="s">
        <v>1156</v>
      </c>
      <c r="L420" s="136" t="s">
        <v>588</v>
      </c>
      <c r="M420" s="2" t="s">
        <v>589</v>
      </c>
      <c r="N420" s="31">
        <v>43560</v>
      </c>
      <c r="O420" s="35">
        <v>12117</v>
      </c>
      <c r="P420" s="32">
        <v>12529</v>
      </c>
      <c r="Q420" s="31">
        <v>43560</v>
      </c>
      <c r="R420" s="31">
        <v>43830</v>
      </c>
      <c r="S420" s="2" t="s">
        <v>765</v>
      </c>
      <c r="T420" s="2"/>
      <c r="U420" s="35"/>
      <c r="V420" s="35"/>
      <c r="W420" s="2" t="s">
        <v>141</v>
      </c>
      <c r="X420" s="2"/>
      <c r="Y420" s="2"/>
      <c r="Z420" s="2"/>
      <c r="AA420" s="2"/>
      <c r="AB420" s="2"/>
      <c r="AC420" s="2"/>
      <c r="AD420" s="2"/>
      <c r="AE420" s="2"/>
      <c r="AF420" s="2"/>
      <c r="AG420" s="35"/>
      <c r="AH420" s="35"/>
      <c r="AI420" s="2"/>
      <c r="AJ420" s="2"/>
      <c r="AK420" s="35"/>
      <c r="AL420" s="55">
        <f t="shared" si="2"/>
        <v>12117</v>
      </c>
      <c r="AM420" s="35"/>
      <c r="AN420" s="35">
        <v>12020.81</v>
      </c>
      <c r="AO420" s="176">
        <f t="shared" si="3"/>
        <v>12020.81</v>
      </c>
      <c r="AP420" s="2"/>
      <c r="AQ420" s="2"/>
      <c r="AR420" s="2"/>
      <c r="AS420" s="2"/>
      <c r="AT420" s="2"/>
      <c r="AU420" s="1"/>
      <c r="AV420" s="1"/>
      <c r="AW420" s="1"/>
      <c r="AX420" s="1"/>
      <c r="AY420" s="1"/>
      <c r="AZ420" s="1"/>
      <c r="BA420" s="1"/>
      <c r="BB420" s="1"/>
      <c r="BC420" s="1"/>
      <c r="BD420" s="1"/>
      <c r="BE420" s="1"/>
      <c r="BF420" s="1"/>
      <c r="BG420" s="1"/>
      <c r="BH420" s="1"/>
      <c r="BI420" s="1"/>
      <c r="BJ420" s="1"/>
      <c r="BK420" s="1"/>
      <c r="BL420" s="1"/>
      <c r="BM420" s="1"/>
    </row>
    <row r="421" spans="1:65" ht="63.75" x14ac:dyDescent="0.2">
      <c r="A421" s="184">
        <v>110</v>
      </c>
      <c r="B421" s="181" t="s">
        <v>1199</v>
      </c>
      <c r="C421" s="2" t="s">
        <v>1029</v>
      </c>
      <c r="D421" s="10" t="s">
        <v>1200</v>
      </c>
      <c r="E421" s="2"/>
      <c r="F421" s="39" t="s">
        <v>1201</v>
      </c>
      <c r="G421" s="6"/>
      <c r="H421" s="7"/>
      <c r="I421" s="31"/>
      <c r="J421" s="31"/>
      <c r="K421" s="137" t="s">
        <v>1192</v>
      </c>
      <c r="L421" s="136" t="s">
        <v>1228</v>
      </c>
      <c r="M421" s="2" t="s">
        <v>1229</v>
      </c>
      <c r="N421" s="31">
        <v>43560</v>
      </c>
      <c r="O421" s="35">
        <v>1466.62</v>
      </c>
      <c r="P421" s="32">
        <v>12533</v>
      </c>
      <c r="Q421" s="31">
        <v>43560</v>
      </c>
      <c r="R421" s="31">
        <v>43830</v>
      </c>
      <c r="S421" s="2" t="s">
        <v>1204</v>
      </c>
      <c r="T421" s="2"/>
      <c r="U421" s="35"/>
      <c r="V421" s="35"/>
      <c r="W421" s="2" t="s">
        <v>165</v>
      </c>
      <c r="X421" s="2"/>
      <c r="Y421" s="2"/>
      <c r="Z421" s="2"/>
      <c r="AA421" s="2"/>
      <c r="AB421" s="2"/>
      <c r="AC421" s="2"/>
      <c r="AD421" s="2"/>
      <c r="AE421" s="2"/>
      <c r="AF421" s="2"/>
      <c r="AG421" s="35"/>
      <c r="AH421" s="35"/>
      <c r="AI421" s="2"/>
      <c r="AJ421" s="2"/>
      <c r="AK421" s="35"/>
      <c r="AL421" s="55">
        <f t="shared" si="2"/>
        <v>1466.62</v>
      </c>
      <c r="AM421" s="35"/>
      <c r="AN421" s="35">
        <v>1466.62</v>
      </c>
      <c r="AO421" s="176">
        <f t="shared" si="3"/>
        <v>1466.62</v>
      </c>
      <c r="AP421" s="2"/>
      <c r="AQ421" s="2"/>
      <c r="AR421" s="2"/>
      <c r="AS421" s="2"/>
      <c r="AT421" s="2"/>
      <c r="AU421" s="1"/>
      <c r="AV421" s="2"/>
      <c r="AW421" s="2" t="s">
        <v>1396</v>
      </c>
      <c r="AX421" s="43">
        <v>12488</v>
      </c>
      <c r="AY421" s="63">
        <v>43504</v>
      </c>
      <c r="AZ421" s="43">
        <v>12498</v>
      </c>
      <c r="BA421" s="63">
        <v>43517</v>
      </c>
      <c r="BB421" s="1"/>
      <c r="BC421" s="1"/>
      <c r="BD421" s="1"/>
      <c r="BE421" s="1"/>
      <c r="BF421" s="1"/>
      <c r="BG421" s="1"/>
      <c r="BH421" s="1"/>
      <c r="BI421" s="1"/>
      <c r="BJ421" s="1"/>
      <c r="BK421" s="1"/>
      <c r="BL421" s="1"/>
      <c r="BM421" s="1"/>
    </row>
    <row r="422" spans="1:65" ht="63.75" x14ac:dyDescent="0.2">
      <c r="A422" s="184">
        <v>111</v>
      </c>
      <c r="B422" s="181" t="s">
        <v>1199</v>
      </c>
      <c r="C422" s="2" t="s">
        <v>1029</v>
      </c>
      <c r="D422" s="10" t="s">
        <v>1200</v>
      </c>
      <c r="E422" s="2"/>
      <c r="F422" s="39" t="s">
        <v>1201</v>
      </c>
      <c r="G422" s="6"/>
      <c r="H422" s="7"/>
      <c r="I422" s="31"/>
      <c r="J422" s="31"/>
      <c r="K422" s="137" t="s">
        <v>1193</v>
      </c>
      <c r="L422" s="136" t="s">
        <v>1256</v>
      </c>
      <c r="M422" s="2" t="s">
        <v>1257</v>
      </c>
      <c r="N422" s="31">
        <v>43560</v>
      </c>
      <c r="O422" s="35">
        <v>7088.19</v>
      </c>
      <c r="P422" s="32">
        <v>12532</v>
      </c>
      <c r="Q422" s="31">
        <v>43560</v>
      </c>
      <c r="R422" s="31">
        <v>43830</v>
      </c>
      <c r="S422" s="2" t="s">
        <v>1204</v>
      </c>
      <c r="T422" s="2"/>
      <c r="U422" s="35"/>
      <c r="V422" s="35"/>
      <c r="W422" s="2" t="s">
        <v>165</v>
      </c>
      <c r="X422" s="2"/>
      <c r="Y422" s="2"/>
      <c r="Z422" s="2"/>
      <c r="AA422" s="2"/>
      <c r="AB422" s="2"/>
      <c r="AC422" s="2"/>
      <c r="AD422" s="2"/>
      <c r="AE422" s="2"/>
      <c r="AF422" s="2"/>
      <c r="AG422" s="35"/>
      <c r="AH422" s="35"/>
      <c r="AI422" s="2"/>
      <c r="AJ422" s="2"/>
      <c r="AK422" s="35"/>
      <c r="AL422" s="55">
        <f t="shared" si="2"/>
        <v>7088.19</v>
      </c>
      <c r="AM422" s="35"/>
      <c r="AN422" s="35">
        <v>7088.19</v>
      </c>
      <c r="AO422" s="176">
        <f t="shared" si="3"/>
        <v>7088.19</v>
      </c>
      <c r="AP422" s="2"/>
      <c r="AQ422" s="2"/>
      <c r="AR422" s="2"/>
      <c r="AS422" s="2"/>
      <c r="AT422" s="2"/>
      <c r="AU422" s="1"/>
      <c r="AV422" s="1"/>
      <c r="AW422" s="2" t="s">
        <v>1396</v>
      </c>
      <c r="AX422" s="43">
        <v>12488</v>
      </c>
      <c r="AY422" s="63">
        <v>43504</v>
      </c>
      <c r="AZ422" s="43">
        <v>12498</v>
      </c>
      <c r="BA422" s="63">
        <v>43517</v>
      </c>
      <c r="BB422" s="1"/>
      <c r="BC422" s="1"/>
      <c r="BD422" s="1"/>
      <c r="BE422" s="1"/>
      <c r="BF422" s="1"/>
      <c r="BG422" s="1"/>
      <c r="BH422" s="1"/>
      <c r="BI422" s="1"/>
      <c r="BJ422" s="1"/>
      <c r="BK422" s="1"/>
      <c r="BL422" s="1"/>
      <c r="BM422" s="1"/>
    </row>
    <row r="423" spans="1:65" ht="63.75" x14ac:dyDescent="0.2">
      <c r="A423" s="184">
        <v>112</v>
      </c>
      <c r="B423" s="181" t="s">
        <v>1199</v>
      </c>
      <c r="C423" s="2" t="s">
        <v>1029</v>
      </c>
      <c r="D423" s="10" t="s">
        <v>1200</v>
      </c>
      <c r="E423" s="2"/>
      <c r="F423" s="39" t="s">
        <v>1201</v>
      </c>
      <c r="G423" s="6"/>
      <c r="H423" s="7"/>
      <c r="I423" s="31"/>
      <c r="J423" s="31"/>
      <c r="K423" s="137" t="s">
        <v>1194</v>
      </c>
      <c r="L423" s="136" t="s">
        <v>1236</v>
      </c>
      <c r="M423" s="2" t="s">
        <v>1237</v>
      </c>
      <c r="N423" s="31">
        <v>43560</v>
      </c>
      <c r="O423" s="35">
        <v>2020.45</v>
      </c>
      <c r="P423" s="32">
        <v>12532</v>
      </c>
      <c r="Q423" s="31">
        <v>43560</v>
      </c>
      <c r="R423" s="31">
        <v>43830</v>
      </c>
      <c r="S423" s="2" t="s">
        <v>1204</v>
      </c>
      <c r="T423" s="2"/>
      <c r="U423" s="35"/>
      <c r="V423" s="35"/>
      <c r="W423" s="2" t="s">
        <v>165</v>
      </c>
      <c r="X423" s="2"/>
      <c r="Y423" s="2"/>
      <c r="Z423" s="2"/>
      <c r="AA423" s="2"/>
      <c r="AB423" s="2"/>
      <c r="AC423" s="2"/>
      <c r="AD423" s="2"/>
      <c r="AE423" s="2"/>
      <c r="AF423" s="2"/>
      <c r="AG423" s="35"/>
      <c r="AH423" s="35"/>
      <c r="AI423" s="2"/>
      <c r="AJ423" s="2"/>
      <c r="AK423" s="35"/>
      <c r="AL423" s="55">
        <f t="shared" si="2"/>
        <v>2020.45</v>
      </c>
      <c r="AM423" s="35"/>
      <c r="AN423" s="35">
        <v>2020.45</v>
      </c>
      <c r="AO423" s="176">
        <f t="shared" si="3"/>
        <v>2020.45</v>
      </c>
      <c r="AP423" s="2"/>
      <c r="AQ423" s="2"/>
      <c r="AR423" s="2"/>
      <c r="AS423" s="2"/>
      <c r="AT423" s="2"/>
      <c r="AU423" s="1"/>
      <c r="AV423" s="1"/>
      <c r="AW423" s="2" t="s">
        <v>1396</v>
      </c>
      <c r="AX423" s="43">
        <v>12488</v>
      </c>
      <c r="AY423" s="63">
        <v>43504</v>
      </c>
      <c r="AZ423" s="43">
        <v>12498</v>
      </c>
      <c r="BA423" s="63">
        <v>43517</v>
      </c>
      <c r="BB423" s="1"/>
      <c r="BC423" s="1"/>
      <c r="BD423" s="1"/>
      <c r="BE423" s="1"/>
      <c r="BF423" s="1"/>
      <c r="BG423" s="1"/>
      <c r="BH423" s="1"/>
      <c r="BI423" s="1"/>
      <c r="BJ423" s="1"/>
      <c r="BK423" s="1"/>
      <c r="BL423" s="1"/>
      <c r="BM423" s="1"/>
    </row>
    <row r="424" spans="1:65" ht="63.75" x14ac:dyDescent="0.2">
      <c r="A424" s="184">
        <v>113</v>
      </c>
      <c r="B424" s="181" t="s">
        <v>1199</v>
      </c>
      <c r="C424" s="2" t="s">
        <v>1029</v>
      </c>
      <c r="D424" s="10" t="s">
        <v>1200</v>
      </c>
      <c r="E424" s="2"/>
      <c r="F424" s="39" t="s">
        <v>1201</v>
      </c>
      <c r="G424" s="6"/>
      <c r="H424" s="7"/>
      <c r="I424" s="31"/>
      <c r="J424" s="31"/>
      <c r="K424" s="137" t="s">
        <v>1195</v>
      </c>
      <c r="L424" s="136" t="s">
        <v>1202</v>
      </c>
      <c r="M424" s="2" t="s">
        <v>1203</v>
      </c>
      <c r="N424" s="31">
        <v>43560</v>
      </c>
      <c r="O424" s="35">
        <v>7088.0190000000002</v>
      </c>
      <c r="P424" s="32">
        <v>12534</v>
      </c>
      <c r="Q424" s="31">
        <v>43560</v>
      </c>
      <c r="R424" s="31">
        <v>43830</v>
      </c>
      <c r="S424" s="2" t="s">
        <v>1204</v>
      </c>
      <c r="T424" s="2"/>
      <c r="U424" s="35"/>
      <c r="V424" s="35"/>
      <c r="W424" s="2" t="s">
        <v>165</v>
      </c>
      <c r="X424" s="2"/>
      <c r="Y424" s="2"/>
      <c r="Z424" s="2"/>
      <c r="AA424" s="2"/>
      <c r="AB424" s="2"/>
      <c r="AC424" s="2"/>
      <c r="AD424" s="2"/>
      <c r="AE424" s="2"/>
      <c r="AF424" s="2"/>
      <c r="AG424" s="35"/>
      <c r="AH424" s="35"/>
      <c r="AI424" s="2"/>
      <c r="AJ424" s="2"/>
      <c r="AK424" s="35"/>
      <c r="AL424" s="55">
        <f t="shared" si="2"/>
        <v>7088.0190000000002</v>
      </c>
      <c r="AM424" s="35"/>
      <c r="AN424" s="35">
        <v>7088.19</v>
      </c>
      <c r="AO424" s="176">
        <f t="shared" si="3"/>
        <v>7088.19</v>
      </c>
      <c r="AP424" s="2"/>
      <c r="AQ424" s="2"/>
      <c r="AR424" s="2"/>
      <c r="AS424" s="2"/>
      <c r="AT424" s="2"/>
      <c r="AU424" s="1"/>
      <c r="AV424" s="1"/>
      <c r="AW424" s="2" t="s">
        <v>1396</v>
      </c>
      <c r="AX424" s="43">
        <v>12488</v>
      </c>
      <c r="AY424" s="63">
        <v>43504</v>
      </c>
      <c r="AZ424" s="43">
        <v>12498</v>
      </c>
      <c r="BA424" s="63">
        <v>43517</v>
      </c>
      <c r="BB424" s="1"/>
      <c r="BC424" s="1"/>
      <c r="BD424" s="1"/>
      <c r="BE424" s="1"/>
      <c r="BF424" s="1"/>
      <c r="BG424" s="1"/>
      <c r="BH424" s="1"/>
      <c r="BI424" s="1"/>
      <c r="BJ424" s="1"/>
      <c r="BK424" s="1"/>
      <c r="BL424" s="1"/>
      <c r="BM424" s="1"/>
    </row>
    <row r="425" spans="1:65" ht="63.75" x14ac:dyDescent="0.2">
      <c r="A425" s="184">
        <v>114</v>
      </c>
      <c r="B425" s="181" t="s">
        <v>1199</v>
      </c>
      <c r="C425" s="2" t="s">
        <v>1029</v>
      </c>
      <c r="D425" s="10" t="s">
        <v>1200</v>
      </c>
      <c r="E425" s="2"/>
      <c r="F425" s="39" t="s">
        <v>1201</v>
      </c>
      <c r="G425" s="6"/>
      <c r="H425" s="7"/>
      <c r="I425" s="31"/>
      <c r="J425" s="31"/>
      <c r="K425" s="137" t="s">
        <v>1196</v>
      </c>
      <c r="L425" s="136" t="s">
        <v>1238</v>
      </c>
      <c r="M425" s="2" t="s">
        <v>1239</v>
      </c>
      <c r="N425" s="31">
        <v>43560</v>
      </c>
      <c r="O425" s="35">
        <v>2020.45</v>
      </c>
      <c r="P425" s="32">
        <v>12532</v>
      </c>
      <c r="Q425" s="31">
        <v>43560</v>
      </c>
      <c r="R425" s="31">
        <v>43830</v>
      </c>
      <c r="S425" s="2" t="s">
        <v>1204</v>
      </c>
      <c r="T425" s="2"/>
      <c r="U425" s="35"/>
      <c r="V425" s="35"/>
      <c r="W425" s="2" t="s">
        <v>165</v>
      </c>
      <c r="X425" s="2"/>
      <c r="Y425" s="2"/>
      <c r="Z425" s="2"/>
      <c r="AA425" s="2"/>
      <c r="AB425" s="2"/>
      <c r="AC425" s="2"/>
      <c r="AD425" s="2"/>
      <c r="AE425" s="2"/>
      <c r="AF425" s="2"/>
      <c r="AG425" s="35"/>
      <c r="AH425" s="35"/>
      <c r="AI425" s="2"/>
      <c r="AJ425" s="2"/>
      <c r="AK425" s="35"/>
      <c r="AL425" s="55">
        <f t="shared" si="2"/>
        <v>2020.45</v>
      </c>
      <c r="AM425" s="35"/>
      <c r="AN425" s="35">
        <v>2020.45</v>
      </c>
      <c r="AO425" s="176">
        <f t="shared" si="3"/>
        <v>2020.45</v>
      </c>
      <c r="AP425" s="2"/>
      <c r="AQ425" s="2"/>
      <c r="AR425" s="2"/>
      <c r="AS425" s="2"/>
      <c r="AT425" s="2"/>
      <c r="AU425" s="1"/>
      <c r="AV425" s="1"/>
      <c r="AW425" s="2" t="s">
        <v>1396</v>
      </c>
      <c r="AX425" s="43">
        <v>12488</v>
      </c>
      <c r="AY425" s="63">
        <v>43504</v>
      </c>
      <c r="AZ425" s="43">
        <v>12498</v>
      </c>
      <c r="BA425" s="63">
        <v>43517</v>
      </c>
      <c r="BB425" s="1"/>
      <c r="BC425" s="1"/>
      <c r="BD425" s="1"/>
      <c r="BE425" s="1"/>
      <c r="BF425" s="1"/>
      <c r="BG425" s="1"/>
      <c r="BH425" s="1"/>
      <c r="BI425" s="1"/>
      <c r="BJ425" s="1"/>
      <c r="BK425" s="1"/>
      <c r="BL425" s="1"/>
      <c r="BM425" s="1"/>
    </row>
    <row r="426" spans="1:65" ht="63.75" x14ac:dyDescent="0.2">
      <c r="A426" s="184">
        <v>115</v>
      </c>
      <c r="B426" s="181" t="s">
        <v>1199</v>
      </c>
      <c r="C426" s="2" t="s">
        <v>1029</v>
      </c>
      <c r="D426" s="10" t="s">
        <v>1200</v>
      </c>
      <c r="E426" s="2"/>
      <c r="F426" s="39" t="s">
        <v>1201</v>
      </c>
      <c r="G426" s="6"/>
      <c r="H426" s="7"/>
      <c r="I426" s="31"/>
      <c r="J426" s="31"/>
      <c r="K426" s="137" t="s">
        <v>1197</v>
      </c>
      <c r="L426" s="136" t="s">
        <v>1240</v>
      </c>
      <c r="M426" s="2" t="s">
        <v>1241</v>
      </c>
      <c r="N426" s="31">
        <v>43560</v>
      </c>
      <c r="O426" s="35">
        <v>1466.62</v>
      </c>
      <c r="P426" s="32">
        <v>12532</v>
      </c>
      <c r="Q426" s="31">
        <v>43560</v>
      </c>
      <c r="R426" s="31">
        <v>43830</v>
      </c>
      <c r="S426" s="2" t="s">
        <v>1204</v>
      </c>
      <c r="T426" s="2"/>
      <c r="U426" s="35"/>
      <c r="V426" s="35"/>
      <c r="W426" s="2" t="s">
        <v>165</v>
      </c>
      <c r="X426" s="2"/>
      <c r="Y426" s="2"/>
      <c r="Z426" s="2"/>
      <c r="AA426" s="2"/>
      <c r="AB426" s="2"/>
      <c r="AC426" s="2"/>
      <c r="AD426" s="2"/>
      <c r="AE426" s="2"/>
      <c r="AF426" s="2"/>
      <c r="AG426" s="35"/>
      <c r="AH426" s="35"/>
      <c r="AI426" s="2"/>
      <c r="AJ426" s="2"/>
      <c r="AK426" s="35"/>
      <c r="AL426" s="55">
        <f t="shared" si="2"/>
        <v>1466.62</v>
      </c>
      <c r="AM426" s="35"/>
      <c r="AN426" s="35">
        <v>1466.62</v>
      </c>
      <c r="AO426" s="176">
        <f t="shared" si="3"/>
        <v>1466.62</v>
      </c>
      <c r="AP426" s="2"/>
      <c r="AQ426" s="2"/>
      <c r="AR426" s="2"/>
      <c r="AS426" s="2"/>
      <c r="AT426" s="2"/>
      <c r="AU426" s="1"/>
      <c r="AV426" s="1"/>
      <c r="AW426" s="2" t="s">
        <v>1396</v>
      </c>
      <c r="AX426" s="43">
        <v>12488</v>
      </c>
      <c r="AY426" s="63">
        <v>43504</v>
      </c>
      <c r="AZ426" s="43">
        <v>12498</v>
      </c>
      <c r="BA426" s="63">
        <v>43517</v>
      </c>
      <c r="BB426" s="1"/>
      <c r="BC426" s="1"/>
      <c r="BD426" s="1"/>
      <c r="BE426" s="1"/>
      <c r="BF426" s="1"/>
      <c r="BG426" s="1"/>
      <c r="BH426" s="1"/>
      <c r="BI426" s="1"/>
      <c r="BJ426" s="1"/>
      <c r="BK426" s="1"/>
      <c r="BL426" s="1"/>
      <c r="BM426" s="1"/>
    </row>
    <row r="427" spans="1:65" ht="63.75" x14ac:dyDescent="0.2">
      <c r="A427" s="184">
        <v>116</v>
      </c>
      <c r="B427" s="181" t="s">
        <v>1199</v>
      </c>
      <c r="C427" s="2" t="s">
        <v>1029</v>
      </c>
      <c r="D427" s="10" t="s">
        <v>1200</v>
      </c>
      <c r="E427" s="2"/>
      <c r="F427" s="39" t="s">
        <v>1201</v>
      </c>
      <c r="G427" s="6"/>
      <c r="H427" s="7"/>
      <c r="I427" s="31"/>
      <c r="J427" s="31"/>
      <c r="K427" s="137" t="s">
        <v>1198</v>
      </c>
      <c r="L427" s="136" t="s">
        <v>1242</v>
      </c>
      <c r="M427" s="2" t="s">
        <v>1243</v>
      </c>
      <c r="N427" s="31">
        <v>43560</v>
      </c>
      <c r="O427" s="35">
        <v>7088.19</v>
      </c>
      <c r="P427" s="32">
        <v>12532</v>
      </c>
      <c r="Q427" s="31">
        <v>43560</v>
      </c>
      <c r="R427" s="31">
        <v>43830</v>
      </c>
      <c r="S427" s="2" t="s">
        <v>1204</v>
      </c>
      <c r="T427" s="2"/>
      <c r="U427" s="35"/>
      <c r="V427" s="35"/>
      <c r="W427" s="2" t="s">
        <v>165</v>
      </c>
      <c r="X427" s="2"/>
      <c r="Y427" s="2"/>
      <c r="Z427" s="2"/>
      <c r="AA427" s="2"/>
      <c r="AB427" s="2"/>
      <c r="AC427" s="2"/>
      <c r="AD427" s="2"/>
      <c r="AE427" s="2"/>
      <c r="AF427" s="2"/>
      <c r="AG427" s="35"/>
      <c r="AH427" s="35"/>
      <c r="AI427" s="2"/>
      <c r="AJ427" s="2"/>
      <c r="AK427" s="35"/>
      <c r="AL427" s="55">
        <f t="shared" si="2"/>
        <v>7088.19</v>
      </c>
      <c r="AM427" s="35"/>
      <c r="AN427" s="35">
        <v>7088.19</v>
      </c>
      <c r="AO427" s="176">
        <f t="shared" si="3"/>
        <v>7088.19</v>
      </c>
      <c r="AP427" s="2"/>
      <c r="AQ427" s="2"/>
      <c r="AR427" s="2"/>
      <c r="AS427" s="2"/>
      <c r="AT427" s="2"/>
      <c r="AU427" s="1"/>
      <c r="AV427" s="1"/>
      <c r="AW427" s="2" t="s">
        <v>1396</v>
      </c>
      <c r="AX427" s="43">
        <v>12488</v>
      </c>
      <c r="AY427" s="63">
        <v>43504</v>
      </c>
      <c r="AZ427" s="43">
        <v>12498</v>
      </c>
      <c r="BA427" s="63">
        <v>43517</v>
      </c>
      <c r="BB427" s="1"/>
      <c r="BC427" s="1"/>
      <c r="BD427" s="1"/>
      <c r="BE427" s="1"/>
      <c r="BF427" s="1"/>
      <c r="BG427" s="1"/>
      <c r="BH427" s="1"/>
      <c r="BI427" s="1"/>
      <c r="BJ427" s="1"/>
      <c r="BK427" s="1"/>
      <c r="BL427" s="1"/>
      <c r="BM427" s="1"/>
    </row>
    <row r="428" spans="1:65" ht="63.75" x14ac:dyDescent="0.2">
      <c r="A428" s="184">
        <v>117</v>
      </c>
      <c r="B428" s="181" t="s">
        <v>1199</v>
      </c>
      <c r="C428" s="2" t="s">
        <v>1029</v>
      </c>
      <c r="D428" s="10" t="s">
        <v>1200</v>
      </c>
      <c r="E428" s="2"/>
      <c r="F428" s="39" t="s">
        <v>1201</v>
      </c>
      <c r="G428" s="6"/>
      <c r="H428" s="7"/>
      <c r="I428" s="31"/>
      <c r="J428" s="31"/>
      <c r="K428" s="137" t="s">
        <v>1205</v>
      </c>
      <c r="L428" s="136" t="s">
        <v>1206</v>
      </c>
      <c r="M428" s="2" t="s">
        <v>1207</v>
      </c>
      <c r="N428" s="31">
        <v>43560</v>
      </c>
      <c r="O428" s="35">
        <v>2020.45</v>
      </c>
      <c r="P428" s="32">
        <v>12534</v>
      </c>
      <c r="Q428" s="31">
        <v>43560</v>
      </c>
      <c r="R428" s="31">
        <v>43830</v>
      </c>
      <c r="S428" s="2" t="s">
        <v>1204</v>
      </c>
      <c r="T428" s="2"/>
      <c r="U428" s="35"/>
      <c r="V428" s="35"/>
      <c r="W428" s="2" t="s">
        <v>165</v>
      </c>
      <c r="X428" s="2"/>
      <c r="Y428" s="2"/>
      <c r="Z428" s="2"/>
      <c r="AA428" s="2"/>
      <c r="AB428" s="2"/>
      <c r="AC428" s="2"/>
      <c r="AD428" s="2"/>
      <c r="AE428" s="2"/>
      <c r="AF428" s="2"/>
      <c r="AG428" s="35"/>
      <c r="AH428" s="35"/>
      <c r="AI428" s="2"/>
      <c r="AJ428" s="2"/>
      <c r="AK428" s="35"/>
      <c r="AL428" s="55">
        <f t="shared" si="2"/>
        <v>2020.45</v>
      </c>
      <c r="AM428" s="35"/>
      <c r="AN428" s="35">
        <v>2020.45</v>
      </c>
      <c r="AO428" s="176">
        <f t="shared" si="3"/>
        <v>2020.45</v>
      </c>
      <c r="AP428" s="2"/>
      <c r="AQ428" s="2"/>
      <c r="AR428" s="2"/>
      <c r="AS428" s="2"/>
      <c r="AT428" s="2"/>
      <c r="AU428" s="1"/>
      <c r="AV428" s="1"/>
      <c r="AW428" s="2" t="s">
        <v>1396</v>
      </c>
      <c r="AX428" s="43">
        <v>12488</v>
      </c>
      <c r="AY428" s="63">
        <v>43504</v>
      </c>
      <c r="AZ428" s="43">
        <v>12498</v>
      </c>
      <c r="BA428" s="63">
        <v>43517</v>
      </c>
      <c r="BB428" s="1"/>
      <c r="BC428" s="1"/>
      <c r="BD428" s="1"/>
      <c r="BE428" s="1"/>
      <c r="BF428" s="1"/>
      <c r="BG428" s="1"/>
      <c r="BH428" s="1"/>
      <c r="BI428" s="1"/>
      <c r="BJ428" s="1"/>
      <c r="BK428" s="1"/>
      <c r="BL428" s="1"/>
      <c r="BM428" s="1"/>
    </row>
    <row r="429" spans="1:65" ht="63.75" x14ac:dyDescent="0.2">
      <c r="A429" s="184">
        <v>118</v>
      </c>
      <c r="B429" s="181" t="s">
        <v>1199</v>
      </c>
      <c r="C429" s="2" t="s">
        <v>1029</v>
      </c>
      <c r="D429" s="10" t="s">
        <v>1200</v>
      </c>
      <c r="E429" s="2"/>
      <c r="F429" s="39" t="s">
        <v>1201</v>
      </c>
      <c r="G429" s="6"/>
      <c r="H429" s="7"/>
      <c r="I429" s="31"/>
      <c r="J429" s="31"/>
      <c r="K429" s="137" t="s">
        <v>1208</v>
      </c>
      <c r="L429" s="136" t="s">
        <v>1230</v>
      </c>
      <c r="M429" s="2" t="s">
        <v>1231</v>
      </c>
      <c r="N429" s="31">
        <v>43560</v>
      </c>
      <c r="O429" s="35">
        <v>3487.07</v>
      </c>
      <c r="P429" s="32">
        <v>12533</v>
      </c>
      <c r="Q429" s="31">
        <v>43560</v>
      </c>
      <c r="R429" s="31">
        <v>43830</v>
      </c>
      <c r="S429" s="2" t="s">
        <v>1204</v>
      </c>
      <c r="T429" s="2"/>
      <c r="U429" s="35"/>
      <c r="V429" s="35"/>
      <c r="W429" s="2" t="s">
        <v>165</v>
      </c>
      <c r="X429" s="2"/>
      <c r="Y429" s="2"/>
      <c r="Z429" s="2"/>
      <c r="AA429" s="2"/>
      <c r="AB429" s="2"/>
      <c r="AC429" s="2"/>
      <c r="AD429" s="2"/>
      <c r="AE429" s="2"/>
      <c r="AF429" s="2"/>
      <c r="AG429" s="35"/>
      <c r="AH429" s="35"/>
      <c r="AI429" s="2"/>
      <c r="AJ429" s="2"/>
      <c r="AK429" s="35"/>
      <c r="AL429" s="55">
        <f t="shared" si="2"/>
        <v>3487.07</v>
      </c>
      <c r="AM429" s="35"/>
      <c r="AN429" s="35">
        <v>3487.07</v>
      </c>
      <c r="AO429" s="176">
        <f t="shared" si="3"/>
        <v>3487.07</v>
      </c>
      <c r="AP429" s="2"/>
      <c r="AQ429" s="2"/>
      <c r="AR429" s="2"/>
      <c r="AS429" s="2"/>
      <c r="AT429" s="2"/>
      <c r="AU429" s="1"/>
      <c r="AV429" s="1"/>
      <c r="AW429" s="2" t="s">
        <v>1396</v>
      </c>
      <c r="AX429" s="43">
        <v>12488</v>
      </c>
      <c r="AY429" s="63">
        <v>43504</v>
      </c>
      <c r="AZ429" s="43">
        <v>12498</v>
      </c>
      <c r="BA429" s="63">
        <v>43517</v>
      </c>
      <c r="BB429" s="1"/>
      <c r="BC429" s="1"/>
      <c r="BD429" s="1"/>
      <c r="BE429" s="1"/>
      <c r="BF429" s="1"/>
      <c r="BG429" s="1"/>
      <c r="BH429" s="1"/>
      <c r="BI429" s="1"/>
      <c r="BJ429" s="1"/>
      <c r="BK429" s="1"/>
      <c r="BL429" s="1"/>
      <c r="BM429" s="1"/>
    </row>
    <row r="430" spans="1:65" ht="63.75" x14ac:dyDescent="0.2">
      <c r="A430" s="184">
        <v>119</v>
      </c>
      <c r="B430" s="181" t="s">
        <v>1199</v>
      </c>
      <c r="C430" s="2" t="s">
        <v>1029</v>
      </c>
      <c r="D430" s="10" t="s">
        <v>1200</v>
      </c>
      <c r="E430" s="2"/>
      <c r="F430" s="39" t="s">
        <v>1201</v>
      </c>
      <c r="G430" s="6"/>
      <c r="H430" s="7"/>
      <c r="I430" s="31"/>
      <c r="J430" s="31"/>
      <c r="K430" s="137" t="s">
        <v>1209</v>
      </c>
      <c r="L430" s="136" t="s">
        <v>1258</v>
      </c>
      <c r="M430" s="2" t="s">
        <v>1259</v>
      </c>
      <c r="N430" s="31">
        <v>43560</v>
      </c>
      <c r="O430" s="35">
        <v>1466.62</v>
      </c>
      <c r="P430" s="32">
        <v>12536</v>
      </c>
      <c r="Q430" s="31">
        <v>43560</v>
      </c>
      <c r="R430" s="31">
        <v>43830</v>
      </c>
      <c r="S430" s="2" t="s">
        <v>1260</v>
      </c>
      <c r="T430" s="2"/>
      <c r="U430" s="35"/>
      <c r="V430" s="35"/>
      <c r="W430" s="2" t="s">
        <v>1261</v>
      </c>
      <c r="X430" s="2"/>
      <c r="Y430" s="2"/>
      <c r="Z430" s="2"/>
      <c r="AA430" s="2"/>
      <c r="AB430" s="2"/>
      <c r="AC430" s="2"/>
      <c r="AD430" s="2"/>
      <c r="AE430" s="2"/>
      <c r="AF430" s="2"/>
      <c r="AG430" s="35"/>
      <c r="AH430" s="35"/>
      <c r="AI430" s="2"/>
      <c r="AJ430" s="2"/>
      <c r="AK430" s="35"/>
      <c r="AL430" s="55">
        <f t="shared" si="2"/>
        <v>1466.62</v>
      </c>
      <c r="AM430" s="35"/>
      <c r="AN430" s="35">
        <v>1466.62</v>
      </c>
      <c r="AO430" s="176">
        <f t="shared" si="3"/>
        <v>1466.62</v>
      </c>
      <c r="AP430" s="2"/>
      <c r="AQ430" s="2"/>
      <c r="AR430" s="2"/>
      <c r="AS430" s="2"/>
      <c r="AT430" s="2"/>
      <c r="AU430" s="1"/>
      <c r="AV430" s="1"/>
      <c r="AW430" s="2" t="s">
        <v>1396</v>
      </c>
      <c r="AX430" s="43">
        <v>12488</v>
      </c>
      <c r="AY430" s="63">
        <v>43504</v>
      </c>
      <c r="AZ430" s="43">
        <v>12498</v>
      </c>
      <c r="BA430" s="63">
        <v>43517</v>
      </c>
      <c r="BB430" s="1"/>
      <c r="BC430" s="1"/>
      <c r="BD430" s="1"/>
      <c r="BE430" s="1"/>
      <c r="BF430" s="1"/>
      <c r="BG430" s="1"/>
      <c r="BH430" s="1"/>
      <c r="BI430" s="1"/>
      <c r="BJ430" s="1"/>
      <c r="BK430" s="1"/>
      <c r="BL430" s="1"/>
      <c r="BM430" s="1"/>
    </row>
    <row r="431" spans="1:65" ht="63.75" x14ac:dyDescent="0.2">
      <c r="A431" s="184">
        <v>120</v>
      </c>
      <c r="B431" s="181" t="s">
        <v>1199</v>
      </c>
      <c r="C431" s="2" t="s">
        <v>1029</v>
      </c>
      <c r="D431" s="10" t="s">
        <v>1200</v>
      </c>
      <c r="E431" s="2"/>
      <c r="F431" s="39" t="s">
        <v>1201</v>
      </c>
      <c r="G431" s="6"/>
      <c r="H431" s="7"/>
      <c r="I431" s="31"/>
      <c r="J431" s="31"/>
      <c r="K431" s="137" t="s">
        <v>1210</v>
      </c>
      <c r="L431" s="136" t="s">
        <v>1232</v>
      </c>
      <c r="M431" s="2" t="s">
        <v>1233</v>
      </c>
      <c r="N431" s="31">
        <v>43560</v>
      </c>
      <c r="O431" s="35">
        <v>5621.57</v>
      </c>
      <c r="P431" s="32">
        <v>12533</v>
      </c>
      <c r="Q431" s="31">
        <v>43560</v>
      </c>
      <c r="R431" s="31">
        <v>43830</v>
      </c>
      <c r="S431" s="2" t="s">
        <v>1204</v>
      </c>
      <c r="T431" s="2"/>
      <c r="U431" s="35"/>
      <c r="V431" s="35"/>
      <c r="W431" s="2" t="s">
        <v>165</v>
      </c>
      <c r="X431" s="2"/>
      <c r="Y431" s="2"/>
      <c r="Z431" s="2"/>
      <c r="AA431" s="2"/>
      <c r="AB431" s="2"/>
      <c r="AC431" s="2"/>
      <c r="AD431" s="2"/>
      <c r="AE431" s="2"/>
      <c r="AF431" s="2"/>
      <c r="AG431" s="35"/>
      <c r="AH431" s="35"/>
      <c r="AI431" s="2"/>
      <c r="AJ431" s="2"/>
      <c r="AK431" s="35"/>
      <c r="AL431" s="55">
        <f t="shared" si="2"/>
        <v>5621.57</v>
      </c>
      <c r="AM431" s="35"/>
      <c r="AN431" s="35">
        <v>5621.57</v>
      </c>
      <c r="AO431" s="176">
        <f t="shared" si="3"/>
        <v>5621.57</v>
      </c>
      <c r="AP431" s="2"/>
      <c r="AQ431" s="2"/>
      <c r="AR431" s="2"/>
      <c r="AS431" s="2"/>
      <c r="AT431" s="2"/>
      <c r="AU431" s="1"/>
      <c r="AV431" s="1"/>
      <c r="AW431" s="2" t="s">
        <v>1396</v>
      </c>
      <c r="AX431" s="43">
        <v>12488</v>
      </c>
      <c r="AY431" s="63">
        <v>43504</v>
      </c>
      <c r="AZ431" s="43">
        <v>12498</v>
      </c>
      <c r="BA431" s="63">
        <v>43517</v>
      </c>
      <c r="BB431" s="1"/>
      <c r="BC431" s="1"/>
      <c r="BD431" s="1"/>
      <c r="BE431" s="1"/>
      <c r="BF431" s="1"/>
      <c r="BG431" s="1"/>
      <c r="BH431" s="1"/>
      <c r="BI431" s="1"/>
      <c r="BJ431" s="1"/>
      <c r="BK431" s="1"/>
      <c r="BL431" s="1"/>
      <c r="BM431" s="1"/>
    </row>
    <row r="432" spans="1:65" ht="63.75" x14ac:dyDescent="0.2">
      <c r="A432" s="184">
        <v>121</v>
      </c>
      <c r="B432" s="181" t="s">
        <v>1199</v>
      </c>
      <c r="C432" s="2" t="s">
        <v>1029</v>
      </c>
      <c r="D432" s="10" t="s">
        <v>1200</v>
      </c>
      <c r="E432" s="2"/>
      <c r="F432" s="39" t="s">
        <v>1201</v>
      </c>
      <c r="G432" s="6"/>
      <c r="H432" s="7"/>
      <c r="I432" s="31"/>
      <c r="J432" s="31"/>
      <c r="K432" s="137" t="s">
        <v>1211</v>
      </c>
      <c r="L432" s="136" t="s">
        <v>1244</v>
      </c>
      <c r="M432" s="2" t="s">
        <v>1245</v>
      </c>
      <c r="N432" s="31">
        <v>43560</v>
      </c>
      <c r="O432" s="35">
        <v>2020.45</v>
      </c>
      <c r="P432" s="32">
        <v>12532</v>
      </c>
      <c r="Q432" s="31">
        <v>43560</v>
      </c>
      <c r="R432" s="31">
        <v>43830</v>
      </c>
      <c r="S432" s="2" t="s">
        <v>1204</v>
      </c>
      <c r="T432" s="2"/>
      <c r="U432" s="35"/>
      <c r="V432" s="35"/>
      <c r="W432" s="2" t="s">
        <v>165</v>
      </c>
      <c r="X432" s="2"/>
      <c r="Y432" s="2"/>
      <c r="Z432" s="2"/>
      <c r="AA432" s="2"/>
      <c r="AB432" s="2"/>
      <c r="AC432" s="2"/>
      <c r="AD432" s="2"/>
      <c r="AE432" s="2"/>
      <c r="AF432" s="2"/>
      <c r="AG432" s="35"/>
      <c r="AH432" s="35"/>
      <c r="AI432" s="2"/>
      <c r="AJ432" s="2"/>
      <c r="AK432" s="35"/>
      <c r="AL432" s="55">
        <f t="shared" si="2"/>
        <v>2020.45</v>
      </c>
      <c r="AM432" s="35"/>
      <c r="AN432" s="35">
        <v>2020.45</v>
      </c>
      <c r="AO432" s="176">
        <f t="shared" si="3"/>
        <v>2020.45</v>
      </c>
      <c r="AP432" s="2"/>
      <c r="AQ432" s="2"/>
      <c r="AR432" s="2"/>
      <c r="AS432" s="2"/>
      <c r="AT432" s="2"/>
      <c r="AU432" s="1"/>
      <c r="AV432" s="1"/>
      <c r="AW432" s="2" t="s">
        <v>1396</v>
      </c>
      <c r="AX432" s="43">
        <v>12488</v>
      </c>
      <c r="AY432" s="63">
        <v>43504</v>
      </c>
      <c r="AZ432" s="43">
        <v>12498</v>
      </c>
      <c r="BA432" s="63">
        <v>43517</v>
      </c>
      <c r="BB432" s="1"/>
      <c r="BC432" s="1"/>
      <c r="BD432" s="1"/>
      <c r="BE432" s="1"/>
      <c r="BF432" s="1"/>
      <c r="BG432" s="1"/>
      <c r="BH432" s="1"/>
      <c r="BI432" s="1"/>
      <c r="BJ432" s="1"/>
      <c r="BK432" s="1"/>
      <c r="BL432" s="1"/>
      <c r="BM432" s="1"/>
    </row>
    <row r="433" spans="1:65" ht="38.25" x14ac:dyDescent="0.2">
      <c r="A433" s="184">
        <v>122</v>
      </c>
      <c r="B433" s="181" t="s">
        <v>1267</v>
      </c>
      <c r="C433" s="2" t="s">
        <v>1268</v>
      </c>
      <c r="D433" s="10" t="s">
        <v>158</v>
      </c>
      <c r="E433" s="2" t="s">
        <v>123</v>
      </c>
      <c r="F433" s="39" t="s">
        <v>1269</v>
      </c>
      <c r="G433" s="6" t="s">
        <v>1270</v>
      </c>
      <c r="H433" s="7" t="s">
        <v>1271</v>
      </c>
      <c r="I433" s="31">
        <v>43195</v>
      </c>
      <c r="J433" s="31">
        <v>43560</v>
      </c>
      <c r="K433" s="137" t="s">
        <v>1212</v>
      </c>
      <c r="L433" s="136" t="s">
        <v>283</v>
      </c>
      <c r="M433" s="2" t="s">
        <v>177</v>
      </c>
      <c r="N433" s="31">
        <v>43559</v>
      </c>
      <c r="O433" s="35">
        <v>92478.9</v>
      </c>
      <c r="P433" s="32">
        <v>12538</v>
      </c>
      <c r="Q433" s="31">
        <v>43559</v>
      </c>
      <c r="R433" s="31">
        <v>43830</v>
      </c>
      <c r="S433" s="2" t="s">
        <v>765</v>
      </c>
      <c r="T433" s="2"/>
      <c r="U433" s="35"/>
      <c r="V433" s="35"/>
      <c r="W433" s="2" t="s">
        <v>1272</v>
      </c>
      <c r="X433" s="2"/>
      <c r="Y433" s="2"/>
      <c r="Z433" s="2"/>
      <c r="AA433" s="2"/>
      <c r="AB433" s="2"/>
      <c r="AC433" s="2"/>
      <c r="AD433" s="2"/>
      <c r="AE433" s="2"/>
      <c r="AF433" s="2"/>
      <c r="AG433" s="35"/>
      <c r="AH433" s="35"/>
      <c r="AI433" s="2"/>
      <c r="AJ433" s="2"/>
      <c r="AK433" s="35"/>
      <c r="AL433" s="55">
        <f t="shared" si="2"/>
        <v>92478.9</v>
      </c>
      <c r="AM433" s="35"/>
      <c r="AN433" s="35">
        <v>74192.899999999994</v>
      </c>
      <c r="AO433" s="176">
        <f t="shared" si="3"/>
        <v>74192.899999999994</v>
      </c>
      <c r="AP433" s="2"/>
      <c r="AQ433" s="2"/>
      <c r="AR433" s="2"/>
      <c r="AS433" s="2"/>
      <c r="AT433" s="2"/>
      <c r="AU433" s="1"/>
      <c r="AV433" s="1"/>
      <c r="AW433" s="1"/>
      <c r="AX433" s="1"/>
      <c r="AY433" s="1"/>
      <c r="AZ433" s="1"/>
      <c r="BA433" s="1"/>
      <c r="BB433" s="1"/>
      <c r="BC433" s="1"/>
      <c r="BD433" s="1"/>
      <c r="BE433" s="1"/>
      <c r="BF433" s="1"/>
      <c r="BG433" s="1"/>
      <c r="BH433" s="1"/>
      <c r="BI433" s="1"/>
      <c r="BJ433" s="1"/>
      <c r="BK433" s="1"/>
      <c r="BL433" s="1"/>
      <c r="BM433" s="1"/>
    </row>
    <row r="434" spans="1:65" ht="38.25" x14ac:dyDescent="0.2">
      <c r="A434" s="184">
        <v>123</v>
      </c>
      <c r="B434" s="181" t="s">
        <v>1267</v>
      </c>
      <c r="C434" s="2" t="s">
        <v>1273</v>
      </c>
      <c r="D434" s="10" t="s">
        <v>158</v>
      </c>
      <c r="E434" s="2" t="s">
        <v>123</v>
      </c>
      <c r="F434" s="39" t="s">
        <v>1269</v>
      </c>
      <c r="G434" s="6" t="s">
        <v>1274</v>
      </c>
      <c r="H434" s="7" t="s">
        <v>1077</v>
      </c>
      <c r="I434" s="31">
        <v>43195</v>
      </c>
      <c r="J434" s="31">
        <v>43560</v>
      </c>
      <c r="K434" s="137" t="s">
        <v>1213</v>
      </c>
      <c r="L434" s="136" t="s">
        <v>1036</v>
      </c>
      <c r="M434" s="2" t="s">
        <v>1275</v>
      </c>
      <c r="N434" s="31">
        <v>43559</v>
      </c>
      <c r="O434" s="35">
        <v>277775.28999999998</v>
      </c>
      <c r="P434" s="32">
        <v>12539</v>
      </c>
      <c r="Q434" s="31">
        <v>43559</v>
      </c>
      <c r="R434" s="31">
        <v>43830</v>
      </c>
      <c r="S434" s="2" t="s">
        <v>765</v>
      </c>
      <c r="T434" s="2"/>
      <c r="U434" s="35"/>
      <c r="V434" s="35"/>
      <c r="W434" s="2" t="s">
        <v>1272</v>
      </c>
      <c r="X434" s="2"/>
      <c r="Y434" s="2"/>
      <c r="Z434" s="2"/>
      <c r="AA434" s="2"/>
      <c r="AB434" s="2"/>
      <c r="AC434" s="2"/>
      <c r="AD434" s="2"/>
      <c r="AE434" s="2"/>
      <c r="AF434" s="2"/>
      <c r="AG434" s="35"/>
      <c r="AH434" s="35"/>
      <c r="AI434" s="2"/>
      <c r="AJ434" s="2"/>
      <c r="AK434" s="35"/>
      <c r="AL434" s="55">
        <f t="shared" si="2"/>
        <v>277775.28999999998</v>
      </c>
      <c r="AM434" s="35"/>
      <c r="AN434" s="35">
        <v>277775.28999999998</v>
      </c>
      <c r="AO434" s="176">
        <f t="shared" si="3"/>
        <v>277775.28999999998</v>
      </c>
      <c r="AP434" s="2"/>
      <c r="AQ434" s="2"/>
      <c r="AR434" s="2"/>
      <c r="AS434" s="2"/>
      <c r="AT434" s="2"/>
      <c r="AU434" s="1"/>
      <c r="AV434" s="1"/>
      <c r="AW434" s="1"/>
      <c r="AX434" s="1"/>
      <c r="AY434" s="1"/>
      <c r="AZ434" s="1"/>
      <c r="BA434" s="1"/>
      <c r="BB434" s="1"/>
      <c r="BC434" s="1"/>
      <c r="BD434" s="1"/>
      <c r="BE434" s="1"/>
      <c r="BF434" s="1"/>
      <c r="BG434" s="1"/>
      <c r="BH434" s="1"/>
      <c r="BI434" s="1"/>
      <c r="BJ434" s="1"/>
      <c r="BK434" s="1"/>
      <c r="BL434" s="1"/>
      <c r="BM434" s="1"/>
    </row>
    <row r="435" spans="1:65" ht="38.25" x14ac:dyDescent="0.2">
      <c r="A435" s="184">
        <v>124</v>
      </c>
      <c r="B435" s="181" t="s">
        <v>1267</v>
      </c>
      <c r="C435" s="2" t="s">
        <v>1273</v>
      </c>
      <c r="D435" s="10" t="s">
        <v>158</v>
      </c>
      <c r="E435" s="2" t="s">
        <v>123</v>
      </c>
      <c r="F435" s="39" t="s">
        <v>1269</v>
      </c>
      <c r="G435" s="6" t="s">
        <v>1274</v>
      </c>
      <c r="H435" s="7" t="s">
        <v>1077</v>
      </c>
      <c r="I435" s="31">
        <v>43195</v>
      </c>
      <c r="J435" s="31">
        <v>43560</v>
      </c>
      <c r="K435" s="137" t="s">
        <v>1214</v>
      </c>
      <c r="L435" s="136" t="s">
        <v>1307</v>
      </c>
      <c r="M435" s="2" t="s">
        <v>1308</v>
      </c>
      <c r="N435" s="31">
        <v>43559</v>
      </c>
      <c r="O435" s="35">
        <v>102757.8</v>
      </c>
      <c r="P435" s="32">
        <v>12546</v>
      </c>
      <c r="Q435" s="31">
        <v>43559</v>
      </c>
      <c r="R435" s="31">
        <v>43830</v>
      </c>
      <c r="S435" s="2" t="s">
        <v>765</v>
      </c>
      <c r="T435" s="2"/>
      <c r="U435" s="35"/>
      <c r="V435" s="35"/>
      <c r="W435" s="2" t="s">
        <v>1272</v>
      </c>
      <c r="X435" s="2"/>
      <c r="Y435" s="2"/>
      <c r="Z435" s="2"/>
      <c r="AA435" s="2"/>
      <c r="AB435" s="2"/>
      <c r="AC435" s="2"/>
      <c r="AD435" s="2"/>
      <c r="AE435" s="2"/>
      <c r="AF435" s="2"/>
      <c r="AG435" s="35"/>
      <c r="AH435" s="35"/>
      <c r="AI435" s="2"/>
      <c r="AJ435" s="2"/>
      <c r="AK435" s="35"/>
      <c r="AL435" s="55">
        <f t="shared" si="2"/>
        <v>102757.8</v>
      </c>
      <c r="AM435" s="35"/>
      <c r="AN435" s="35">
        <v>100667.8</v>
      </c>
      <c r="AO435" s="176">
        <f t="shared" si="3"/>
        <v>100667.8</v>
      </c>
      <c r="AP435" s="2"/>
      <c r="AQ435" s="2"/>
      <c r="AR435" s="2"/>
      <c r="AS435" s="2"/>
      <c r="AT435" s="2"/>
      <c r="AU435" s="1"/>
      <c r="AV435" s="1"/>
      <c r="AW435" s="1"/>
      <c r="AX435" s="1"/>
      <c r="AY435" s="1"/>
      <c r="AZ435" s="1"/>
      <c r="BA435" s="1"/>
      <c r="BB435" s="1"/>
      <c r="BC435" s="1"/>
      <c r="BD435" s="1"/>
      <c r="BE435" s="1"/>
      <c r="BF435" s="1"/>
      <c r="BG435" s="1"/>
      <c r="BH435" s="1"/>
      <c r="BI435" s="1"/>
      <c r="BJ435" s="1"/>
      <c r="BK435" s="1"/>
      <c r="BL435" s="1"/>
      <c r="BM435" s="1"/>
    </row>
    <row r="436" spans="1:65" ht="38.25" x14ac:dyDescent="0.2">
      <c r="A436" s="184">
        <v>125</v>
      </c>
      <c r="B436" s="181" t="s">
        <v>1267</v>
      </c>
      <c r="C436" s="2" t="s">
        <v>1273</v>
      </c>
      <c r="D436" s="10" t="s">
        <v>158</v>
      </c>
      <c r="E436" s="2" t="s">
        <v>123</v>
      </c>
      <c r="F436" s="39" t="s">
        <v>1269</v>
      </c>
      <c r="G436" s="6" t="s">
        <v>1274</v>
      </c>
      <c r="H436" s="7" t="s">
        <v>1077</v>
      </c>
      <c r="I436" s="31">
        <v>43195</v>
      </c>
      <c r="J436" s="31">
        <v>43560</v>
      </c>
      <c r="K436" s="137" t="s">
        <v>1215</v>
      </c>
      <c r="L436" s="136" t="s">
        <v>1384</v>
      </c>
      <c r="M436" s="2" t="s">
        <v>1385</v>
      </c>
      <c r="N436" s="31">
        <v>43559</v>
      </c>
      <c r="O436" s="35">
        <v>232928.44</v>
      </c>
      <c r="P436" s="32">
        <v>12563</v>
      </c>
      <c r="Q436" s="31">
        <v>43559</v>
      </c>
      <c r="R436" s="31">
        <v>43830</v>
      </c>
      <c r="S436" s="2" t="s">
        <v>765</v>
      </c>
      <c r="T436" s="2"/>
      <c r="U436" s="35"/>
      <c r="V436" s="35"/>
      <c r="W436" s="2" t="s">
        <v>1272</v>
      </c>
      <c r="X436" s="2"/>
      <c r="Y436" s="2"/>
      <c r="Z436" s="2"/>
      <c r="AA436" s="2"/>
      <c r="AB436" s="2"/>
      <c r="AC436" s="2"/>
      <c r="AD436" s="2"/>
      <c r="AE436" s="2"/>
      <c r="AF436" s="2"/>
      <c r="AG436" s="35"/>
      <c r="AH436" s="35"/>
      <c r="AI436" s="2"/>
      <c r="AJ436" s="2"/>
      <c r="AK436" s="35"/>
      <c r="AL436" s="55">
        <f t="shared" si="2"/>
        <v>232928.44</v>
      </c>
      <c r="AM436" s="35"/>
      <c r="AN436" s="35">
        <v>231923.28</v>
      </c>
      <c r="AO436" s="176">
        <f t="shared" si="3"/>
        <v>231923.28</v>
      </c>
      <c r="AP436" s="2"/>
      <c r="AQ436" s="2"/>
      <c r="AR436" s="2"/>
      <c r="AS436" s="2"/>
      <c r="AT436" s="2"/>
      <c r="AU436" s="1"/>
      <c r="AV436" s="1"/>
      <c r="AW436" s="1"/>
      <c r="AX436" s="1"/>
      <c r="AY436" s="1"/>
      <c r="AZ436" s="1"/>
      <c r="BA436" s="1"/>
      <c r="BB436" s="1"/>
      <c r="BC436" s="1"/>
      <c r="BD436" s="1"/>
      <c r="BE436" s="1"/>
      <c r="BF436" s="1"/>
      <c r="BG436" s="1"/>
      <c r="BH436" s="1"/>
      <c r="BI436" s="1"/>
      <c r="BJ436" s="1"/>
      <c r="BK436" s="1"/>
      <c r="BL436" s="1"/>
      <c r="BM436" s="1"/>
    </row>
    <row r="437" spans="1:65" ht="63.75" x14ac:dyDescent="0.2">
      <c r="A437" s="184">
        <v>126</v>
      </c>
      <c r="B437" s="181" t="s">
        <v>1246</v>
      </c>
      <c r="C437" s="2" t="s">
        <v>1247</v>
      </c>
      <c r="D437" s="10" t="s">
        <v>158</v>
      </c>
      <c r="E437" s="2" t="s">
        <v>123</v>
      </c>
      <c r="F437" s="39" t="s">
        <v>1248</v>
      </c>
      <c r="G437" s="6" t="s">
        <v>1249</v>
      </c>
      <c r="H437" s="7" t="s">
        <v>1250</v>
      </c>
      <c r="I437" s="31">
        <v>43431</v>
      </c>
      <c r="J437" s="31">
        <v>43796</v>
      </c>
      <c r="K437" s="137" t="s">
        <v>1216</v>
      </c>
      <c r="L437" s="136" t="s">
        <v>283</v>
      </c>
      <c r="M437" s="2" t="s">
        <v>177</v>
      </c>
      <c r="N437" s="31">
        <v>43564</v>
      </c>
      <c r="O437" s="35">
        <v>10064</v>
      </c>
      <c r="P437" s="32">
        <v>12532</v>
      </c>
      <c r="Q437" s="31">
        <v>43564</v>
      </c>
      <c r="R437" s="31">
        <v>43830</v>
      </c>
      <c r="S437" s="2" t="s">
        <v>765</v>
      </c>
      <c r="T437" s="2"/>
      <c r="U437" s="35"/>
      <c r="V437" s="35"/>
      <c r="W437" s="2" t="s">
        <v>1227</v>
      </c>
      <c r="X437" s="2"/>
      <c r="Y437" s="2"/>
      <c r="Z437" s="2"/>
      <c r="AA437" s="2"/>
      <c r="AB437" s="2"/>
      <c r="AC437" s="2"/>
      <c r="AD437" s="2"/>
      <c r="AE437" s="2"/>
      <c r="AF437" s="2"/>
      <c r="AG437" s="35"/>
      <c r="AH437" s="35"/>
      <c r="AI437" s="2"/>
      <c r="AJ437" s="2"/>
      <c r="AK437" s="35"/>
      <c r="AL437" s="55">
        <f t="shared" si="2"/>
        <v>10064</v>
      </c>
      <c r="AM437" s="35"/>
      <c r="AN437" s="35">
        <v>10064</v>
      </c>
      <c r="AO437" s="176">
        <f t="shared" si="3"/>
        <v>10064</v>
      </c>
      <c r="AP437" s="2"/>
      <c r="AQ437" s="2"/>
      <c r="AR437" s="2"/>
      <c r="AS437" s="2"/>
      <c r="AT437" s="2"/>
      <c r="AU437" s="1"/>
      <c r="AV437" s="1"/>
      <c r="AW437" s="1"/>
      <c r="AX437" s="1"/>
      <c r="AY437" s="1"/>
      <c r="AZ437" s="1"/>
      <c r="BA437" s="1"/>
      <c r="BB437" s="1"/>
      <c r="BC437" s="1"/>
      <c r="BD437" s="1"/>
      <c r="BE437" s="1"/>
      <c r="BF437" s="1"/>
      <c r="BG437" s="1"/>
      <c r="BH437" s="1"/>
      <c r="BI437" s="1"/>
      <c r="BJ437" s="1"/>
      <c r="BK437" s="1"/>
      <c r="BL437" s="1"/>
      <c r="BM437" s="1"/>
    </row>
    <row r="438" spans="1:65" ht="38.25" x14ac:dyDescent="0.2">
      <c r="A438" s="184">
        <v>127</v>
      </c>
      <c r="B438" s="181" t="s">
        <v>1251</v>
      </c>
      <c r="C438" s="2" t="s">
        <v>1252</v>
      </c>
      <c r="D438" s="10" t="s">
        <v>158</v>
      </c>
      <c r="E438" s="2" t="s">
        <v>123</v>
      </c>
      <c r="F438" s="39" t="s">
        <v>1253</v>
      </c>
      <c r="G438" s="6" t="s">
        <v>1254</v>
      </c>
      <c r="H438" s="7" t="s">
        <v>1038</v>
      </c>
      <c r="I438" s="31">
        <v>43500</v>
      </c>
      <c r="J438" s="31">
        <v>43865</v>
      </c>
      <c r="K438" s="137" t="s">
        <v>1217</v>
      </c>
      <c r="L438" s="136" t="s">
        <v>283</v>
      </c>
      <c r="M438" s="2" t="s">
        <v>177</v>
      </c>
      <c r="N438" s="31">
        <v>43564</v>
      </c>
      <c r="O438" s="35">
        <v>8253.2000000000007</v>
      </c>
      <c r="P438" s="32">
        <v>12532</v>
      </c>
      <c r="Q438" s="31">
        <v>43564</v>
      </c>
      <c r="R438" s="31">
        <v>43830</v>
      </c>
      <c r="S438" s="2" t="s">
        <v>765</v>
      </c>
      <c r="T438" s="2"/>
      <c r="U438" s="35"/>
      <c r="V438" s="35"/>
      <c r="W438" s="2" t="s">
        <v>1227</v>
      </c>
      <c r="X438" s="2"/>
      <c r="Y438" s="2"/>
      <c r="Z438" s="2"/>
      <c r="AA438" s="2"/>
      <c r="AB438" s="2"/>
      <c r="AC438" s="2"/>
      <c r="AD438" s="2"/>
      <c r="AE438" s="2"/>
      <c r="AF438" s="2"/>
      <c r="AG438" s="35"/>
      <c r="AH438" s="35"/>
      <c r="AI438" s="2"/>
      <c r="AJ438" s="2"/>
      <c r="AK438" s="35"/>
      <c r="AL438" s="55">
        <f t="shared" si="2"/>
        <v>8253.2000000000007</v>
      </c>
      <c r="AM438" s="35"/>
      <c r="AN438" s="35">
        <v>8253.2000000000007</v>
      </c>
      <c r="AO438" s="176">
        <f t="shared" si="3"/>
        <v>8253.2000000000007</v>
      </c>
      <c r="AP438" s="2"/>
      <c r="AQ438" s="2"/>
      <c r="AR438" s="2"/>
      <c r="AS438" s="2"/>
      <c r="AT438" s="2"/>
      <c r="AU438" s="1"/>
      <c r="AV438" s="1"/>
      <c r="AW438" s="1"/>
      <c r="AX438" s="1"/>
      <c r="AY438" s="1"/>
      <c r="AZ438" s="1"/>
      <c r="BA438" s="1"/>
      <c r="BB438" s="1"/>
      <c r="BC438" s="1"/>
      <c r="BD438" s="1"/>
      <c r="BE438" s="1"/>
      <c r="BF438" s="1"/>
      <c r="BG438" s="1"/>
      <c r="BH438" s="1"/>
      <c r="BI438" s="1"/>
      <c r="BJ438" s="1"/>
      <c r="BK438" s="1"/>
      <c r="BL438" s="1"/>
      <c r="BM438" s="1"/>
    </row>
    <row r="439" spans="1:65" ht="38.25" x14ac:dyDescent="0.2">
      <c r="A439" s="184">
        <v>128</v>
      </c>
      <c r="B439" s="181" t="s">
        <v>1251</v>
      </c>
      <c r="C439" s="2" t="s">
        <v>1252</v>
      </c>
      <c r="D439" s="10" t="s">
        <v>158</v>
      </c>
      <c r="E439" s="2" t="s">
        <v>123</v>
      </c>
      <c r="F439" s="39" t="s">
        <v>1253</v>
      </c>
      <c r="G439" s="6" t="s">
        <v>1254</v>
      </c>
      <c r="H439" s="7" t="s">
        <v>1038</v>
      </c>
      <c r="I439" s="31">
        <v>43500</v>
      </c>
      <c r="J439" s="31">
        <v>43865</v>
      </c>
      <c r="K439" s="137" t="s">
        <v>1218</v>
      </c>
      <c r="L439" s="136" t="s">
        <v>186</v>
      </c>
      <c r="M439" s="2" t="s">
        <v>187</v>
      </c>
      <c r="N439" s="31">
        <v>43564</v>
      </c>
      <c r="O439" s="35">
        <v>35317.199999999997</v>
      </c>
      <c r="P439" s="32">
        <v>12532</v>
      </c>
      <c r="Q439" s="31">
        <v>43564</v>
      </c>
      <c r="R439" s="31">
        <v>43830</v>
      </c>
      <c r="S439" s="2" t="s">
        <v>765</v>
      </c>
      <c r="T439" s="2"/>
      <c r="U439" s="35"/>
      <c r="V439" s="35"/>
      <c r="W439" s="2" t="s">
        <v>1227</v>
      </c>
      <c r="X439" s="2"/>
      <c r="Y439" s="2"/>
      <c r="Z439" s="2"/>
      <c r="AA439" s="2"/>
      <c r="AB439" s="2"/>
      <c r="AC439" s="2"/>
      <c r="AD439" s="2"/>
      <c r="AE439" s="2"/>
      <c r="AF439" s="2"/>
      <c r="AG439" s="35"/>
      <c r="AH439" s="35"/>
      <c r="AI439" s="2"/>
      <c r="AJ439" s="2"/>
      <c r="AK439" s="35"/>
      <c r="AL439" s="55">
        <f t="shared" si="2"/>
        <v>35317.199999999997</v>
      </c>
      <c r="AM439" s="35"/>
      <c r="AN439" s="35">
        <v>35317.199999999997</v>
      </c>
      <c r="AO439" s="176">
        <f t="shared" si="3"/>
        <v>35317.199999999997</v>
      </c>
      <c r="AP439" s="2"/>
      <c r="AQ439" s="2"/>
      <c r="AR439" s="2"/>
      <c r="AS439" s="2"/>
      <c r="AT439" s="2"/>
      <c r="AU439" s="1"/>
      <c r="AV439" s="1"/>
      <c r="AW439" s="1"/>
      <c r="AX439" s="1"/>
      <c r="AY439" s="1"/>
      <c r="AZ439" s="1"/>
      <c r="BA439" s="1"/>
      <c r="BB439" s="1"/>
      <c r="BC439" s="1"/>
      <c r="BD439" s="1"/>
      <c r="BE439" s="1"/>
      <c r="BF439" s="1"/>
      <c r="BG439" s="1"/>
      <c r="BH439" s="1"/>
      <c r="BI439" s="1"/>
      <c r="BJ439" s="1"/>
      <c r="BK439" s="1"/>
      <c r="BL439" s="1"/>
      <c r="BM439" s="1"/>
    </row>
    <row r="440" spans="1:65" ht="38.25" x14ac:dyDescent="0.2">
      <c r="A440" s="184">
        <v>129</v>
      </c>
      <c r="B440" s="181" t="s">
        <v>1188</v>
      </c>
      <c r="C440" s="2" t="s">
        <v>1189</v>
      </c>
      <c r="D440" s="10" t="s">
        <v>124</v>
      </c>
      <c r="E440" s="2" t="s">
        <v>123</v>
      </c>
      <c r="F440" s="39" t="s">
        <v>1190</v>
      </c>
      <c r="G440" s="6" t="s">
        <v>1255</v>
      </c>
      <c r="H440" s="7" t="s">
        <v>1191</v>
      </c>
      <c r="I440" s="31">
        <v>43439</v>
      </c>
      <c r="J440" s="31">
        <v>43804</v>
      </c>
      <c r="K440" s="137" t="s">
        <v>1165</v>
      </c>
      <c r="L440" s="136" t="s">
        <v>283</v>
      </c>
      <c r="M440" s="2" t="s">
        <v>177</v>
      </c>
      <c r="N440" s="31">
        <v>43564</v>
      </c>
      <c r="O440" s="35">
        <v>644443.46</v>
      </c>
      <c r="P440" s="32">
        <v>12532</v>
      </c>
      <c r="Q440" s="31">
        <v>43564</v>
      </c>
      <c r="R440" s="31">
        <v>43830</v>
      </c>
      <c r="S440" s="2" t="s">
        <v>765</v>
      </c>
      <c r="T440" s="2"/>
      <c r="U440" s="35"/>
      <c r="V440" s="35"/>
      <c r="W440" s="2" t="s">
        <v>1227</v>
      </c>
      <c r="X440" s="2"/>
      <c r="Y440" s="2"/>
      <c r="Z440" s="2"/>
      <c r="AA440" s="2"/>
      <c r="AB440" s="2"/>
      <c r="AC440" s="2"/>
      <c r="AD440" s="2"/>
      <c r="AE440" s="2"/>
      <c r="AF440" s="2"/>
      <c r="AG440" s="35"/>
      <c r="AH440" s="35"/>
      <c r="AI440" s="2"/>
      <c r="AJ440" s="2"/>
      <c r="AK440" s="35"/>
      <c r="AL440" s="55">
        <f t="shared" si="2"/>
        <v>644443.46</v>
      </c>
      <c r="AM440" s="35"/>
      <c r="AN440" s="35">
        <v>647883.46</v>
      </c>
      <c r="AO440" s="176">
        <f t="shared" si="3"/>
        <v>647883.46</v>
      </c>
      <c r="AP440" s="2"/>
      <c r="AQ440" s="2"/>
      <c r="AR440" s="2"/>
      <c r="AS440" s="2"/>
      <c r="AT440" s="2"/>
      <c r="AU440" s="1"/>
      <c r="AV440" s="1"/>
      <c r="AW440" s="1"/>
      <c r="AX440" s="1"/>
      <c r="AY440" s="1"/>
      <c r="AZ440" s="1"/>
      <c r="BA440" s="1"/>
      <c r="BB440" s="1"/>
      <c r="BC440" s="1"/>
      <c r="BD440" s="1"/>
      <c r="BE440" s="1"/>
      <c r="BF440" s="1"/>
      <c r="BG440" s="1"/>
      <c r="BH440" s="1"/>
      <c r="BI440" s="1"/>
      <c r="BJ440" s="1"/>
      <c r="BK440" s="1"/>
      <c r="BL440" s="1"/>
      <c r="BM440" s="1"/>
    </row>
    <row r="441" spans="1:65" ht="38.25" x14ac:dyDescent="0.2">
      <c r="A441" s="184">
        <v>130</v>
      </c>
      <c r="B441" s="181" t="s">
        <v>1167</v>
      </c>
      <c r="C441" s="2" t="s">
        <v>1157</v>
      </c>
      <c r="D441" s="10" t="s">
        <v>158</v>
      </c>
      <c r="E441" s="2" t="s">
        <v>123</v>
      </c>
      <c r="F441" s="39" t="s">
        <v>1158</v>
      </c>
      <c r="G441" s="6" t="s">
        <v>1160</v>
      </c>
      <c r="H441" s="7" t="s">
        <v>1161</v>
      </c>
      <c r="I441" s="31">
        <v>43319</v>
      </c>
      <c r="J441" s="31">
        <v>43684</v>
      </c>
      <c r="K441" s="137" t="s">
        <v>1219</v>
      </c>
      <c r="L441" s="136" t="s">
        <v>1162</v>
      </c>
      <c r="M441" s="2" t="s">
        <v>1163</v>
      </c>
      <c r="N441" s="31">
        <v>43567</v>
      </c>
      <c r="O441" s="35">
        <v>4055</v>
      </c>
      <c r="P441" s="32">
        <v>12534</v>
      </c>
      <c r="Q441" s="31">
        <v>43567</v>
      </c>
      <c r="R441" s="31">
        <v>43830</v>
      </c>
      <c r="S441" s="2" t="s">
        <v>765</v>
      </c>
      <c r="T441" s="2"/>
      <c r="U441" s="35"/>
      <c r="V441" s="35"/>
      <c r="W441" s="2" t="s">
        <v>141</v>
      </c>
      <c r="X441" s="2"/>
      <c r="Y441" s="2"/>
      <c r="Z441" s="2"/>
      <c r="AA441" s="2"/>
      <c r="AB441" s="2"/>
      <c r="AC441" s="2"/>
      <c r="AD441" s="2"/>
      <c r="AE441" s="2"/>
      <c r="AF441" s="2"/>
      <c r="AG441" s="35"/>
      <c r="AH441" s="35"/>
      <c r="AI441" s="2"/>
      <c r="AJ441" s="2"/>
      <c r="AK441" s="35"/>
      <c r="AL441" s="55">
        <f t="shared" si="2"/>
        <v>4055</v>
      </c>
      <c r="AM441" s="35"/>
      <c r="AN441" s="35">
        <v>4055</v>
      </c>
      <c r="AO441" s="176">
        <f t="shared" si="3"/>
        <v>4055</v>
      </c>
      <c r="AP441" s="2"/>
      <c r="AQ441" s="2"/>
      <c r="AR441" s="2"/>
      <c r="AS441" s="2"/>
      <c r="AT441" s="2"/>
      <c r="AU441" s="1"/>
      <c r="AV441" s="1"/>
      <c r="AW441" s="1"/>
      <c r="AX441" s="1"/>
      <c r="AY441" s="1"/>
      <c r="AZ441" s="1"/>
      <c r="BA441" s="1"/>
      <c r="BB441" s="1"/>
      <c r="BC441" s="1"/>
      <c r="BD441" s="1"/>
      <c r="BE441" s="1"/>
      <c r="BF441" s="1"/>
      <c r="BG441" s="1"/>
      <c r="BH441" s="1"/>
      <c r="BI441" s="1"/>
      <c r="BJ441" s="1"/>
      <c r="BK441" s="1"/>
      <c r="BL441" s="1"/>
      <c r="BM441" s="1"/>
    </row>
    <row r="442" spans="1:65" ht="38.25" x14ac:dyDescent="0.2">
      <c r="A442" s="184">
        <v>131</v>
      </c>
      <c r="B442" s="181" t="s">
        <v>1167</v>
      </c>
      <c r="C442" s="2" t="s">
        <v>1157</v>
      </c>
      <c r="D442" s="10" t="s">
        <v>158</v>
      </c>
      <c r="E442" s="2" t="s">
        <v>123</v>
      </c>
      <c r="F442" s="39" t="s">
        <v>1158</v>
      </c>
      <c r="G442" s="6" t="s">
        <v>1160</v>
      </c>
      <c r="H442" s="7" t="s">
        <v>1161</v>
      </c>
      <c r="I442" s="31">
        <v>43319</v>
      </c>
      <c r="J442" s="31">
        <v>43684</v>
      </c>
      <c r="K442" s="137" t="s">
        <v>1220</v>
      </c>
      <c r="L442" s="136" t="s">
        <v>1234</v>
      </c>
      <c r="M442" s="2" t="s">
        <v>1235</v>
      </c>
      <c r="N442" s="31">
        <v>43567</v>
      </c>
      <c r="O442" s="35">
        <v>5324.25</v>
      </c>
      <c r="P442" s="32">
        <v>12533</v>
      </c>
      <c r="Q442" s="31">
        <v>43567</v>
      </c>
      <c r="R442" s="31">
        <v>43830</v>
      </c>
      <c r="S442" s="2" t="s">
        <v>765</v>
      </c>
      <c r="T442" s="2"/>
      <c r="U442" s="35"/>
      <c r="V442" s="35"/>
      <c r="W442" s="2" t="s">
        <v>141</v>
      </c>
      <c r="X442" s="2"/>
      <c r="Y442" s="2"/>
      <c r="Z442" s="2"/>
      <c r="AA442" s="2"/>
      <c r="AB442" s="2"/>
      <c r="AC442" s="2"/>
      <c r="AD442" s="2"/>
      <c r="AE442" s="2"/>
      <c r="AF442" s="2"/>
      <c r="AG442" s="35"/>
      <c r="AH442" s="35"/>
      <c r="AI442" s="2"/>
      <c r="AJ442" s="2"/>
      <c r="AK442" s="35"/>
      <c r="AL442" s="55">
        <f t="shared" si="2"/>
        <v>5324.25</v>
      </c>
      <c r="AM442" s="35"/>
      <c r="AN442" s="35">
        <v>5324.25</v>
      </c>
      <c r="AO442" s="176">
        <f t="shared" si="3"/>
        <v>5324.25</v>
      </c>
      <c r="AP442" s="2"/>
      <c r="AQ442" s="2"/>
      <c r="AR442" s="2"/>
      <c r="AS442" s="2"/>
      <c r="AT442" s="2"/>
      <c r="AU442" s="1"/>
      <c r="AV442" s="1"/>
      <c r="AW442" s="1"/>
      <c r="AX442" s="1"/>
      <c r="AY442" s="1"/>
      <c r="AZ442" s="1"/>
      <c r="BA442" s="1"/>
      <c r="BB442" s="1"/>
      <c r="BC442" s="1"/>
      <c r="BD442" s="1"/>
      <c r="BE442" s="1"/>
      <c r="BF442" s="1"/>
      <c r="BG442" s="1"/>
      <c r="BH442" s="1"/>
      <c r="BI442" s="1"/>
      <c r="BJ442" s="1"/>
      <c r="BK442" s="1"/>
      <c r="BL442" s="1"/>
      <c r="BM442" s="1"/>
    </row>
    <row r="443" spans="1:65" ht="25.5" x14ac:dyDescent="0.2">
      <c r="A443" s="184">
        <v>132</v>
      </c>
      <c r="B443" s="181" t="s">
        <v>1222</v>
      </c>
      <c r="C443" s="2" t="s">
        <v>1223</v>
      </c>
      <c r="D443" s="10" t="s">
        <v>158</v>
      </c>
      <c r="E443" s="2" t="s">
        <v>123</v>
      </c>
      <c r="F443" s="39" t="s">
        <v>1224</v>
      </c>
      <c r="G443" s="6" t="s">
        <v>1225</v>
      </c>
      <c r="H443" s="7" t="s">
        <v>1226</v>
      </c>
      <c r="I443" s="31">
        <v>43332</v>
      </c>
      <c r="J443" s="31">
        <v>43697</v>
      </c>
      <c r="K443" s="137" t="s">
        <v>1221</v>
      </c>
      <c r="L443" s="136" t="s">
        <v>1234</v>
      </c>
      <c r="M443" s="2" t="s">
        <v>172</v>
      </c>
      <c r="N443" s="31">
        <v>43570</v>
      </c>
      <c r="O443" s="35">
        <v>5521.2</v>
      </c>
      <c r="P443" s="32">
        <v>12539</v>
      </c>
      <c r="Q443" s="31">
        <v>43570</v>
      </c>
      <c r="R443" s="31">
        <v>43830</v>
      </c>
      <c r="S443" s="2" t="s">
        <v>765</v>
      </c>
      <c r="T443" s="2"/>
      <c r="U443" s="35"/>
      <c r="V443" s="35"/>
      <c r="W443" s="2" t="s">
        <v>141</v>
      </c>
      <c r="X443" s="2"/>
      <c r="Y443" s="2"/>
      <c r="Z443" s="2"/>
      <c r="AA443" s="2"/>
      <c r="AB443" s="2"/>
      <c r="AC443" s="2"/>
      <c r="AD443" s="2"/>
      <c r="AE443" s="2"/>
      <c r="AF443" s="2"/>
      <c r="AG443" s="35"/>
      <c r="AH443" s="35"/>
      <c r="AI443" s="2"/>
      <c r="AJ443" s="2"/>
      <c r="AK443" s="35"/>
      <c r="AL443" s="55">
        <f t="shared" si="2"/>
        <v>5521.2</v>
      </c>
      <c r="AM443" s="35"/>
      <c r="AN443" s="35">
        <v>5521.2</v>
      </c>
      <c r="AO443" s="176">
        <f t="shared" si="3"/>
        <v>5521.2</v>
      </c>
      <c r="AP443" s="2"/>
      <c r="AQ443" s="2"/>
      <c r="AR443" s="2"/>
      <c r="AS443" s="2"/>
      <c r="AT443" s="2"/>
      <c r="AU443" s="1"/>
      <c r="AV443" s="1"/>
      <c r="AW443" s="1"/>
      <c r="AX443" s="1"/>
      <c r="AY443" s="1"/>
      <c r="AZ443" s="1"/>
      <c r="BA443" s="1"/>
      <c r="BB443" s="1"/>
      <c r="BC443" s="1"/>
      <c r="BD443" s="1"/>
      <c r="BE443" s="1"/>
      <c r="BF443" s="1"/>
      <c r="BG443" s="1"/>
      <c r="BH443" s="1"/>
      <c r="BI443" s="1"/>
      <c r="BJ443" s="1"/>
      <c r="BK443" s="1"/>
      <c r="BL443" s="1"/>
      <c r="BM443" s="1"/>
    </row>
    <row r="444" spans="1:65" ht="25.5" x14ac:dyDescent="0.2">
      <c r="A444" s="184">
        <v>133</v>
      </c>
      <c r="B444" s="181" t="s">
        <v>1263</v>
      </c>
      <c r="C444" s="2" t="s">
        <v>1103</v>
      </c>
      <c r="D444" s="10" t="s">
        <v>158</v>
      </c>
      <c r="E444" s="2" t="s">
        <v>123</v>
      </c>
      <c r="F444" s="39" t="s">
        <v>1264</v>
      </c>
      <c r="G444" s="6" t="s">
        <v>1132</v>
      </c>
      <c r="H444" s="7" t="s">
        <v>1077</v>
      </c>
      <c r="I444" s="31">
        <v>43565</v>
      </c>
      <c r="J444" s="31">
        <v>43931</v>
      </c>
      <c r="K444" s="137" t="s">
        <v>1262</v>
      </c>
      <c r="L444" s="136" t="s">
        <v>1265</v>
      </c>
      <c r="M444" s="2" t="s">
        <v>1266</v>
      </c>
      <c r="N444" s="31">
        <v>43570</v>
      </c>
      <c r="O444" s="35">
        <v>5880</v>
      </c>
      <c r="P444" s="32">
        <v>12536</v>
      </c>
      <c r="Q444" s="31">
        <v>43570</v>
      </c>
      <c r="R444" s="31">
        <v>43830</v>
      </c>
      <c r="S444" s="2" t="s">
        <v>765</v>
      </c>
      <c r="T444" s="2"/>
      <c r="U444" s="35"/>
      <c r="V444" s="35"/>
      <c r="W444" s="2" t="s">
        <v>141</v>
      </c>
      <c r="X444" s="2"/>
      <c r="Y444" s="2"/>
      <c r="Z444" s="2"/>
      <c r="AA444" s="2"/>
      <c r="AB444" s="2"/>
      <c r="AC444" s="2"/>
      <c r="AD444" s="2"/>
      <c r="AE444" s="2"/>
      <c r="AF444" s="2"/>
      <c r="AG444" s="35"/>
      <c r="AH444" s="35"/>
      <c r="AI444" s="2"/>
      <c r="AJ444" s="2"/>
      <c r="AK444" s="35"/>
      <c r="AL444" s="55">
        <f t="shared" si="2"/>
        <v>5880</v>
      </c>
      <c r="AM444" s="35"/>
      <c r="AN444" s="35">
        <v>5880</v>
      </c>
      <c r="AO444" s="176">
        <f t="shared" si="3"/>
        <v>5880</v>
      </c>
      <c r="AP444" s="2"/>
      <c r="AQ444" s="2"/>
      <c r="AR444" s="2"/>
      <c r="AS444" s="2"/>
      <c r="AT444" s="2"/>
      <c r="AU444" s="1"/>
      <c r="AV444" s="1"/>
      <c r="AW444" s="1"/>
      <c r="AX444" s="1"/>
      <c r="AY444" s="1"/>
      <c r="AZ444" s="1"/>
      <c r="BA444" s="1"/>
      <c r="BB444" s="1"/>
      <c r="BC444" s="1"/>
      <c r="BD444" s="1"/>
      <c r="BE444" s="1"/>
      <c r="BF444" s="1"/>
      <c r="BG444" s="1"/>
      <c r="BH444" s="1"/>
      <c r="BI444" s="1"/>
      <c r="BJ444" s="1"/>
      <c r="BK444" s="1"/>
      <c r="BL444" s="1"/>
      <c r="BM444" s="1"/>
    </row>
    <row r="445" spans="1:65" ht="38.25" x14ac:dyDescent="0.2">
      <c r="A445" s="184">
        <v>134</v>
      </c>
      <c r="B445" s="181" t="s">
        <v>955</v>
      </c>
      <c r="C445" s="2" t="s">
        <v>810</v>
      </c>
      <c r="D445" s="10" t="s">
        <v>124</v>
      </c>
      <c r="E445" s="2" t="s">
        <v>123</v>
      </c>
      <c r="F445" s="39" t="s">
        <v>956</v>
      </c>
      <c r="G445" s="6" t="s">
        <v>959</v>
      </c>
      <c r="H445" s="7" t="s">
        <v>754</v>
      </c>
      <c r="I445" s="31">
        <v>43319</v>
      </c>
      <c r="J445" s="31">
        <v>43684</v>
      </c>
      <c r="K445" s="137" t="s">
        <v>1276</v>
      </c>
      <c r="L445" s="136" t="s">
        <v>957</v>
      </c>
      <c r="M445" s="2" t="s">
        <v>958</v>
      </c>
      <c r="N445" s="31">
        <v>43572</v>
      </c>
      <c r="O445" s="35">
        <v>96000</v>
      </c>
      <c r="P445" s="32">
        <v>12537</v>
      </c>
      <c r="Q445" s="31">
        <v>43572</v>
      </c>
      <c r="R445" s="31">
        <v>43830</v>
      </c>
      <c r="S445" s="2" t="s">
        <v>765</v>
      </c>
      <c r="T445" s="2"/>
      <c r="U445" s="35"/>
      <c r="V445" s="35"/>
      <c r="W445" s="2" t="s">
        <v>141</v>
      </c>
      <c r="X445" s="2"/>
      <c r="Y445" s="2"/>
      <c r="Z445" s="2"/>
      <c r="AA445" s="2"/>
      <c r="AB445" s="2"/>
      <c r="AC445" s="2"/>
      <c r="AD445" s="2"/>
      <c r="AE445" s="2"/>
      <c r="AF445" s="2"/>
      <c r="AG445" s="35"/>
      <c r="AH445" s="35"/>
      <c r="AI445" s="2"/>
      <c r="AJ445" s="2"/>
      <c r="AK445" s="35"/>
      <c r="AL445" s="55">
        <f t="shared" si="2"/>
        <v>96000</v>
      </c>
      <c r="AM445" s="35"/>
      <c r="AN445" s="35">
        <v>96000</v>
      </c>
      <c r="AO445" s="176">
        <f t="shared" si="3"/>
        <v>96000</v>
      </c>
      <c r="AP445" s="2"/>
      <c r="AQ445" s="2"/>
      <c r="AR445" s="2"/>
      <c r="AS445" s="2"/>
      <c r="AT445" s="2"/>
      <c r="AU445" s="1"/>
      <c r="AV445" s="1"/>
      <c r="AW445" s="1"/>
      <c r="AX445" s="1"/>
      <c r="AY445" s="1"/>
      <c r="AZ445" s="1"/>
      <c r="BA445" s="1"/>
      <c r="BB445" s="1"/>
      <c r="BC445" s="1"/>
      <c r="BD445" s="1"/>
      <c r="BE445" s="1"/>
      <c r="BF445" s="1"/>
      <c r="BG445" s="1"/>
      <c r="BH445" s="1"/>
      <c r="BI445" s="1"/>
      <c r="BJ445" s="1"/>
      <c r="BK445" s="1"/>
      <c r="BL445" s="1"/>
      <c r="BM445" s="1"/>
    </row>
    <row r="446" spans="1:65" s="68" customFormat="1" ht="89.25" x14ac:dyDescent="0.2">
      <c r="A446" s="185">
        <v>135</v>
      </c>
      <c r="B446" s="182" t="s">
        <v>1278</v>
      </c>
      <c r="C446" s="9" t="s">
        <v>1279</v>
      </c>
      <c r="D446" s="10" t="s">
        <v>158</v>
      </c>
      <c r="E446" s="9" t="s">
        <v>123</v>
      </c>
      <c r="F446" s="39" t="s">
        <v>1280</v>
      </c>
      <c r="G446" s="9" t="s">
        <v>1281</v>
      </c>
      <c r="H446" s="64" t="s">
        <v>1282</v>
      </c>
      <c r="I446" s="65">
        <v>43270</v>
      </c>
      <c r="J446" s="65">
        <v>43635</v>
      </c>
      <c r="K446" s="141" t="s">
        <v>1277</v>
      </c>
      <c r="L446" s="136" t="s">
        <v>186</v>
      </c>
      <c r="M446" s="9" t="s">
        <v>187</v>
      </c>
      <c r="N446" s="65">
        <v>43572</v>
      </c>
      <c r="O446" s="66">
        <v>147000</v>
      </c>
      <c r="P446" s="67">
        <v>12538</v>
      </c>
      <c r="Q446" s="65">
        <v>43572</v>
      </c>
      <c r="R446" s="65">
        <v>43830</v>
      </c>
      <c r="S446" s="9" t="s">
        <v>765</v>
      </c>
      <c r="T446" s="9"/>
      <c r="U446" s="66"/>
      <c r="V446" s="66"/>
      <c r="W446" s="9" t="s">
        <v>141</v>
      </c>
      <c r="X446" s="9" t="s">
        <v>285</v>
      </c>
      <c r="Y446" s="2" t="s">
        <v>130</v>
      </c>
      <c r="Z446" s="65">
        <v>43700</v>
      </c>
      <c r="AA446" s="67">
        <v>12625</v>
      </c>
      <c r="AB446" s="9" t="s">
        <v>1612</v>
      </c>
      <c r="AC446" s="9"/>
      <c r="AD446" s="9"/>
      <c r="AE446" s="9"/>
      <c r="AF446" s="9"/>
      <c r="AG446" s="35">
        <v>36750</v>
      </c>
      <c r="AH446" s="66"/>
      <c r="AI446" s="9"/>
      <c r="AJ446" s="9"/>
      <c r="AK446" s="66"/>
      <c r="AL446" s="178">
        <f t="shared" si="2"/>
        <v>183750</v>
      </c>
      <c r="AM446" s="66"/>
      <c r="AN446" s="66">
        <v>183750</v>
      </c>
      <c r="AO446" s="66">
        <f t="shared" si="3"/>
        <v>183750</v>
      </c>
      <c r="AP446" s="9"/>
      <c r="AQ446" s="9"/>
      <c r="AR446" s="9"/>
      <c r="AS446" s="9"/>
      <c r="AT446" s="9"/>
      <c r="AU446" s="54"/>
      <c r="AV446" s="54"/>
      <c r="AW446" s="54"/>
      <c r="AX446" s="54"/>
      <c r="AY446" s="54"/>
      <c r="AZ446" s="54"/>
      <c r="BA446" s="54"/>
      <c r="BB446" s="54"/>
      <c r="BC446" s="54"/>
      <c r="BD446" s="54"/>
      <c r="BE446" s="54"/>
      <c r="BF446" s="54"/>
      <c r="BG446" s="54"/>
      <c r="BH446" s="54"/>
      <c r="BI446" s="54"/>
      <c r="BJ446" s="54"/>
      <c r="BK446" s="54"/>
      <c r="BL446" s="54"/>
      <c r="BM446" s="54"/>
    </row>
    <row r="447" spans="1:65" ht="76.5" x14ac:dyDescent="0.2">
      <c r="A447" s="184">
        <v>136</v>
      </c>
      <c r="B447" s="181" t="s">
        <v>1278</v>
      </c>
      <c r="C447" s="2" t="s">
        <v>1279</v>
      </c>
      <c r="D447" s="10" t="s">
        <v>158</v>
      </c>
      <c r="E447" s="2" t="s">
        <v>123</v>
      </c>
      <c r="F447" s="39" t="s">
        <v>1280</v>
      </c>
      <c r="G447" s="6" t="s">
        <v>1281</v>
      </c>
      <c r="H447" s="7" t="s">
        <v>1282</v>
      </c>
      <c r="I447" s="31">
        <v>43270</v>
      </c>
      <c r="J447" s="31">
        <v>43635</v>
      </c>
      <c r="K447" s="137" t="s">
        <v>1283</v>
      </c>
      <c r="L447" s="136" t="s">
        <v>1284</v>
      </c>
      <c r="M447" s="2" t="s">
        <v>1285</v>
      </c>
      <c r="N447" s="31">
        <v>43572</v>
      </c>
      <c r="O447" s="35">
        <v>18000</v>
      </c>
      <c r="P447" s="32">
        <v>12538</v>
      </c>
      <c r="Q447" s="31">
        <v>43572</v>
      </c>
      <c r="R447" s="31">
        <v>43830</v>
      </c>
      <c r="S447" s="2" t="s">
        <v>765</v>
      </c>
      <c r="T447" s="2"/>
      <c r="U447" s="35"/>
      <c r="V447" s="35"/>
      <c r="W447" s="2" t="s">
        <v>141</v>
      </c>
      <c r="X447" s="9" t="s">
        <v>285</v>
      </c>
      <c r="Y447" s="2" t="s">
        <v>130</v>
      </c>
      <c r="Z447" s="65">
        <v>43700</v>
      </c>
      <c r="AA447" s="67">
        <v>12625</v>
      </c>
      <c r="AB447" s="9" t="s">
        <v>1613</v>
      </c>
      <c r="AC447" s="2"/>
      <c r="AD447" s="2"/>
      <c r="AE447" s="2"/>
      <c r="AF447" s="2"/>
      <c r="AG447" s="35">
        <v>4500</v>
      </c>
      <c r="AH447" s="35"/>
      <c r="AI447" s="2"/>
      <c r="AJ447" s="2"/>
      <c r="AK447" s="35"/>
      <c r="AL447" s="55">
        <f t="shared" si="2"/>
        <v>22500</v>
      </c>
      <c r="AM447" s="35"/>
      <c r="AN447" s="35">
        <v>22500</v>
      </c>
      <c r="AO447" s="176">
        <f t="shared" si="3"/>
        <v>22500</v>
      </c>
      <c r="AP447" s="2"/>
      <c r="AQ447" s="2"/>
      <c r="AR447" s="2"/>
      <c r="AS447" s="2"/>
      <c r="AT447" s="2"/>
      <c r="AU447" s="1"/>
      <c r="AV447" s="1"/>
      <c r="AW447" s="1"/>
      <c r="AX447" s="1"/>
      <c r="AY447" s="1"/>
      <c r="AZ447" s="1"/>
      <c r="BA447" s="1"/>
      <c r="BB447" s="1"/>
      <c r="BC447" s="1"/>
      <c r="BD447" s="1"/>
      <c r="BE447" s="1"/>
      <c r="BF447" s="1"/>
      <c r="BG447" s="1"/>
      <c r="BH447" s="1"/>
      <c r="BI447" s="1"/>
      <c r="BJ447" s="1"/>
      <c r="BK447" s="1"/>
      <c r="BL447" s="1"/>
      <c r="BM447" s="1"/>
    </row>
    <row r="448" spans="1:65" ht="89.25" x14ac:dyDescent="0.2">
      <c r="A448" s="184">
        <v>137</v>
      </c>
      <c r="B448" s="181" t="s">
        <v>1340</v>
      </c>
      <c r="C448" s="2" t="s">
        <v>1341</v>
      </c>
      <c r="D448" s="10" t="s">
        <v>158</v>
      </c>
      <c r="E448" s="2" t="s">
        <v>123</v>
      </c>
      <c r="F448" s="39" t="s">
        <v>1342</v>
      </c>
      <c r="G448" s="6" t="s">
        <v>1343</v>
      </c>
      <c r="H448" s="7" t="s">
        <v>738</v>
      </c>
      <c r="I448" s="31">
        <v>43213</v>
      </c>
      <c r="J448" s="31">
        <v>43578</v>
      </c>
      <c r="K448" s="137" t="s">
        <v>1339</v>
      </c>
      <c r="L448" s="136" t="s">
        <v>1344</v>
      </c>
      <c r="M448" s="2" t="s">
        <v>1345</v>
      </c>
      <c r="N448" s="31">
        <v>43572</v>
      </c>
      <c r="O448" s="35">
        <v>42400</v>
      </c>
      <c r="P448" s="32">
        <v>12545</v>
      </c>
      <c r="Q448" s="31">
        <v>43572</v>
      </c>
      <c r="R448" s="31">
        <v>43830</v>
      </c>
      <c r="S448" s="2" t="s">
        <v>1346</v>
      </c>
      <c r="T448" s="2"/>
      <c r="U448" s="35"/>
      <c r="V448" s="35"/>
      <c r="W448" s="2" t="s">
        <v>165</v>
      </c>
      <c r="X448" s="9" t="s">
        <v>285</v>
      </c>
      <c r="Y448" s="2" t="s">
        <v>130</v>
      </c>
      <c r="Z448" s="65">
        <v>43700</v>
      </c>
      <c r="AA448" s="67">
        <v>12625</v>
      </c>
      <c r="AB448" s="9" t="s">
        <v>1614</v>
      </c>
      <c r="AC448" s="2"/>
      <c r="AD448" s="2"/>
      <c r="AE448" s="2"/>
      <c r="AF448" s="2"/>
      <c r="AG448" s="35">
        <v>4127.5</v>
      </c>
      <c r="AH448" s="35"/>
      <c r="AI448" s="2"/>
      <c r="AJ448" s="2"/>
      <c r="AK448" s="35"/>
      <c r="AL448" s="55">
        <f t="shared" si="2"/>
        <v>46527.5</v>
      </c>
      <c r="AM448" s="35"/>
      <c r="AN448" s="35">
        <v>42400</v>
      </c>
      <c r="AO448" s="176">
        <f t="shared" si="3"/>
        <v>42400</v>
      </c>
      <c r="AP448" s="2"/>
      <c r="AQ448" s="2"/>
      <c r="AR448" s="2"/>
      <c r="AS448" s="2"/>
      <c r="AT448" s="2"/>
      <c r="AU448" s="1"/>
      <c r="AV448" s="1"/>
      <c r="AW448" s="1"/>
      <c r="AX448" s="1"/>
      <c r="AY448" s="1"/>
      <c r="AZ448" s="1"/>
      <c r="BA448" s="1"/>
      <c r="BB448" s="1"/>
      <c r="BC448" s="1"/>
      <c r="BD448" s="1"/>
      <c r="BE448" s="1"/>
      <c r="BF448" s="1"/>
      <c r="BG448" s="1"/>
      <c r="BH448" s="1"/>
      <c r="BI448" s="1"/>
      <c r="BJ448" s="1"/>
      <c r="BK448" s="1"/>
      <c r="BL448" s="1"/>
      <c r="BM448" s="1"/>
    </row>
    <row r="449" spans="1:65" ht="25.5" x14ac:dyDescent="0.2">
      <c r="A449" s="184">
        <v>138</v>
      </c>
      <c r="B449" s="181" t="s">
        <v>1278</v>
      </c>
      <c r="C449" s="2" t="s">
        <v>1279</v>
      </c>
      <c r="D449" s="10" t="s">
        <v>158</v>
      </c>
      <c r="E449" s="2" t="s">
        <v>123</v>
      </c>
      <c r="F449" s="39" t="s">
        <v>1280</v>
      </c>
      <c r="G449" s="6" t="s">
        <v>1281</v>
      </c>
      <c r="H449" s="7" t="s">
        <v>1282</v>
      </c>
      <c r="I449" s="31">
        <v>43270</v>
      </c>
      <c r="J449" s="31">
        <v>43635</v>
      </c>
      <c r="K449" s="137" t="s">
        <v>1286</v>
      </c>
      <c r="L449" s="136" t="s">
        <v>283</v>
      </c>
      <c r="M449" s="2" t="s">
        <v>177</v>
      </c>
      <c r="N449" s="31">
        <v>43572</v>
      </c>
      <c r="O449" s="35">
        <v>16510</v>
      </c>
      <c r="P449" s="32">
        <v>12538</v>
      </c>
      <c r="Q449" s="31">
        <v>43572</v>
      </c>
      <c r="R449" s="31">
        <v>43830</v>
      </c>
      <c r="S449" s="2" t="s">
        <v>765</v>
      </c>
      <c r="T449" s="2"/>
      <c r="U449" s="35"/>
      <c r="V449" s="35"/>
      <c r="W449" s="2" t="s">
        <v>141</v>
      </c>
      <c r="X449" s="2"/>
      <c r="Y449" s="2"/>
      <c r="Z449" s="2"/>
      <c r="AA449" s="2"/>
      <c r="AB449" s="2"/>
      <c r="AC449" s="2"/>
      <c r="AD449" s="2"/>
      <c r="AE449" s="2"/>
      <c r="AF449" s="2"/>
      <c r="AG449" s="35"/>
      <c r="AH449" s="35"/>
      <c r="AI449" s="2"/>
      <c r="AJ449" s="2"/>
      <c r="AK449" s="35"/>
      <c r="AL449" s="55">
        <f t="shared" si="2"/>
        <v>16510</v>
      </c>
      <c r="AM449" s="35"/>
      <c r="AN449" s="35">
        <v>20637.5</v>
      </c>
      <c r="AO449" s="176">
        <f t="shared" si="3"/>
        <v>20637.5</v>
      </c>
      <c r="AP449" s="2"/>
      <c r="AQ449" s="2"/>
      <c r="AR449" s="2"/>
      <c r="AS449" s="2"/>
      <c r="AT449" s="2"/>
      <c r="AU449" s="1"/>
      <c r="AV449" s="1"/>
      <c r="AW449" s="1"/>
      <c r="AX449" s="1"/>
      <c r="AY449" s="1"/>
      <c r="AZ449" s="1"/>
      <c r="BA449" s="1"/>
      <c r="BB449" s="1"/>
      <c r="BC449" s="1"/>
      <c r="BD449" s="1"/>
      <c r="BE449" s="1"/>
      <c r="BF449" s="1"/>
      <c r="BG449" s="1"/>
      <c r="BH449" s="1"/>
      <c r="BI449" s="1"/>
      <c r="BJ449" s="1"/>
      <c r="BK449" s="1"/>
      <c r="BL449" s="1"/>
      <c r="BM449" s="1"/>
    </row>
    <row r="450" spans="1:65" ht="63.75" x14ac:dyDescent="0.2">
      <c r="A450" s="184">
        <v>139</v>
      </c>
      <c r="B450" s="181" t="s">
        <v>1288</v>
      </c>
      <c r="C450" s="2" t="s">
        <v>1093</v>
      </c>
      <c r="D450" s="10" t="s">
        <v>1289</v>
      </c>
      <c r="E450" s="2"/>
      <c r="F450" s="39" t="s">
        <v>1290</v>
      </c>
      <c r="G450" s="6"/>
      <c r="H450" s="7"/>
      <c r="I450" s="31"/>
      <c r="J450" s="31"/>
      <c r="K450" s="137" t="s">
        <v>1287</v>
      </c>
      <c r="L450" s="136" t="s">
        <v>1291</v>
      </c>
      <c r="M450" s="2" t="s">
        <v>1292</v>
      </c>
      <c r="N450" s="31">
        <v>43577</v>
      </c>
      <c r="O450" s="35">
        <v>27153.23</v>
      </c>
      <c r="P450" s="32">
        <v>12538</v>
      </c>
      <c r="Q450" s="31">
        <v>43577</v>
      </c>
      <c r="R450" s="31">
        <v>43830</v>
      </c>
      <c r="S450" s="2" t="s">
        <v>1204</v>
      </c>
      <c r="T450" s="2"/>
      <c r="U450" s="35"/>
      <c r="V450" s="35"/>
      <c r="W450" s="2" t="s">
        <v>176</v>
      </c>
      <c r="X450" s="2"/>
      <c r="Y450" s="2"/>
      <c r="Z450" s="2"/>
      <c r="AA450" s="2"/>
      <c r="AB450" s="2"/>
      <c r="AC450" s="2"/>
      <c r="AD450" s="2"/>
      <c r="AE450" s="2"/>
      <c r="AF450" s="2"/>
      <c r="AG450" s="35"/>
      <c r="AH450" s="35"/>
      <c r="AI450" s="2"/>
      <c r="AJ450" s="2"/>
      <c r="AK450" s="35"/>
      <c r="AL450" s="55">
        <f t="shared" si="2"/>
        <v>27153.23</v>
      </c>
      <c r="AM450" s="35"/>
      <c r="AN450" s="35">
        <v>27153.23</v>
      </c>
      <c r="AO450" s="176">
        <f t="shared" si="3"/>
        <v>27153.23</v>
      </c>
      <c r="AP450" s="2"/>
      <c r="AQ450" s="2"/>
      <c r="AR450" s="2"/>
      <c r="AS450" s="2"/>
      <c r="AT450" s="2"/>
      <c r="AU450" s="1"/>
      <c r="AV450" s="1"/>
      <c r="AW450" s="2" t="s">
        <v>1397</v>
      </c>
      <c r="AX450" s="1"/>
      <c r="AY450" s="1"/>
      <c r="AZ450" s="1"/>
      <c r="BA450" s="1"/>
      <c r="BB450" s="1"/>
      <c r="BC450" s="1"/>
      <c r="BD450" s="63">
        <v>43580</v>
      </c>
      <c r="BE450" s="63">
        <v>43730</v>
      </c>
      <c r="BF450" s="1" t="s">
        <v>1029</v>
      </c>
      <c r="BG450" s="63">
        <v>43580</v>
      </c>
      <c r="BH450" s="63">
        <v>43580</v>
      </c>
      <c r="BI450" s="1" t="s">
        <v>585</v>
      </c>
      <c r="BJ450" s="1" t="s">
        <v>584</v>
      </c>
      <c r="BK450" s="1"/>
      <c r="BL450" s="1"/>
      <c r="BM450" s="1"/>
    </row>
    <row r="451" spans="1:65" ht="89.25" x14ac:dyDescent="0.2">
      <c r="A451" s="184">
        <v>140</v>
      </c>
      <c r="B451" s="181" t="s">
        <v>1361</v>
      </c>
      <c r="C451" s="2" t="s">
        <v>1031</v>
      </c>
      <c r="D451" s="10" t="s">
        <v>1362</v>
      </c>
      <c r="E451" s="2"/>
      <c r="F451" s="39" t="s">
        <v>1363</v>
      </c>
      <c r="G451" s="6"/>
      <c r="H451" s="7"/>
      <c r="I451" s="31"/>
      <c r="J451" s="31"/>
      <c r="K451" s="137" t="s">
        <v>1309</v>
      </c>
      <c r="L451" s="136" t="s">
        <v>1364</v>
      </c>
      <c r="M451" s="2" t="s">
        <v>1365</v>
      </c>
      <c r="N451" s="31">
        <v>43580</v>
      </c>
      <c r="O451" s="35">
        <v>218444.92</v>
      </c>
      <c r="P451" s="32">
        <v>12540</v>
      </c>
      <c r="Q451" s="31">
        <v>43580</v>
      </c>
      <c r="R451" s="31">
        <v>43830</v>
      </c>
      <c r="S451" s="2" t="s">
        <v>1204</v>
      </c>
      <c r="T451" s="2"/>
      <c r="U451" s="35"/>
      <c r="V451" s="35"/>
      <c r="W451" s="2" t="s">
        <v>129</v>
      </c>
      <c r="X451" s="2" t="s">
        <v>285</v>
      </c>
      <c r="Y451" s="2" t="s">
        <v>130</v>
      </c>
      <c r="Z451" s="31">
        <v>43739</v>
      </c>
      <c r="AA451" s="32">
        <v>12648</v>
      </c>
      <c r="AB451" s="9" t="s">
        <v>1681</v>
      </c>
      <c r="AC451" s="2"/>
      <c r="AD451" s="2"/>
      <c r="AE451" s="2"/>
      <c r="AF451" s="2"/>
      <c r="AG451" s="35">
        <v>52830.98</v>
      </c>
      <c r="AH451" s="35"/>
      <c r="AI451" s="2"/>
      <c r="AJ451" s="2"/>
      <c r="AK451" s="35"/>
      <c r="AL451" s="55">
        <f t="shared" si="2"/>
        <v>271275.90000000002</v>
      </c>
      <c r="AM451" s="35"/>
      <c r="AN451" s="35">
        <v>182481.86</v>
      </c>
      <c r="AO451" s="176">
        <f t="shared" si="3"/>
        <v>182481.86</v>
      </c>
      <c r="AP451" s="2"/>
      <c r="AQ451" s="2"/>
      <c r="AR451" s="2"/>
      <c r="AS451" s="2"/>
      <c r="AT451" s="2"/>
      <c r="AU451" s="1"/>
      <c r="AV451" s="1"/>
      <c r="AW451" s="1"/>
      <c r="AX451" s="1"/>
      <c r="AY451" s="1"/>
      <c r="AZ451" s="1"/>
      <c r="BA451" s="1"/>
      <c r="BB451" s="1"/>
      <c r="BC451" s="1"/>
      <c r="BD451" s="1"/>
      <c r="BE451" s="1"/>
      <c r="BF451" s="1"/>
      <c r="BG451" s="1"/>
      <c r="BH451" s="1"/>
      <c r="BI451" s="1"/>
      <c r="BJ451" s="1"/>
      <c r="BK451" s="1"/>
      <c r="BL451" s="1"/>
      <c r="BM451" s="1"/>
    </row>
    <row r="452" spans="1:65" ht="76.5" x14ac:dyDescent="0.2">
      <c r="A452" s="184">
        <v>141</v>
      </c>
      <c r="B452" s="181" t="s">
        <v>1312</v>
      </c>
      <c r="C452" s="2" t="s">
        <v>1035</v>
      </c>
      <c r="D452" s="10" t="s">
        <v>1314</v>
      </c>
      <c r="E452" s="2"/>
      <c r="F452" s="39" t="s">
        <v>1313</v>
      </c>
      <c r="G452" s="6"/>
      <c r="H452" s="7"/>
      <c r="I452" s="31"/>
      <c r="J452" s="31"/>
      <c r="K452" s="137" t="s">
        <v>1310</v>
      </c>
      <c r="L452" s="136" t="s">
        <v>1335</v>
      </c>
      <c r="M452" s="2" t="s">
        <v>1336</v>
      </c>
      <c r="N452" s="31">
        <v>43584</v>
      </c>
      <c r="O452" s="35">
        <v>149968</v>
      </c>
      <c r="P452" s="32">
        <v>12543</v>
      </c>
      <c r="Q452" s="31">
        <v>43584</v>
      </c>
      <c r="R452" s="31">
        <v>43830</v>
      </c>
      <c r="S452" s="2" t="s">
        <v>765</v>
      </c>
      <c r="T452" s="2"/>
      <c r="U452" s="35"/>
      <c r="V452" s="35"/>
      <c r="W452" s="2" t="s">
        <v>141</v>
      </c>
      <c r="X452" s="2"/>
      <c r="Y452" s="2"/>
      <c r="Z452" s="2"/>
      <c r="AA452" s="2"/>
      <c r="AB452" s="2"/>
      <c r="AC452" s="2"/>
      <c r="AD452" s="2"/>
      <c r="AE452" s="2"/>
      <c r="AF452" s="2"/>
      <c r="AG452" s="35"/>
      <c r="AH452" s="35"/>
      <c r="AI452" s="2"/>
      <c r="AJ452" s="2"/>
      <c r="AK452" s="35"/>
      <c r="AL452" s="55">
        <f t="shared" si="2"/>
        <v>149968</v>
      </c>
      <c r="AM452" s="35"/>
      <c r="AN452" s="35">
        <v>67608</v>
      </c>
      <c r="AO452" s="176">
        <f t="shared" si="3"/>
        <v>67608</v>
      </c>
      <c r="AP452" s="2" t="s">
        <v>1031</v>
      </c>
      <c r="AQ452" s="31">
        <v>43481</v>
      </c>
      <c r="AR452" s="31">
        <v>43846</v>
      </c>
      <c r="AS452" s="32">
        <v>12549</v>
      </c>
      <c r="AT452" s="2" t="s">
        <v>1395</v>
      </c>
      <c r="AU452" s="43">
        <v>12543</v>
      </c>
      <c r="AV452" s="1"/>
      <c r="AW452" s="1"/>
      <c r="AX452" s="1"/>
      <c r="AY452" s="1"/>
      <c r="AZ452" s="1"/>
      <c r="BA452" s="1"/>
      <c r="BB452" s="1"/>
      <c r="BC452" s="1"/>
      <c r="BD452" s="1"/>
      <c r="BE452" s="1"/>
      <c r="BF452" s="1"/>
      <c r="BG452" s="1"/>
      <c r="BH452" s="1"/>
      <c r="BI452" s="1"/>
      <c r="BJ452" s="1"/>
      <c r="BK452" s="1"/>
      <c r="BL452" s="1"/>
      <c r="BM452" s="1"/>
    </row>
    <row r="453" spans="1:65" ht="76.5" x14ac:dyDescent="0.2">
      <c r="A453" s="184">
        <v>142</v>
      </c>
      <c r="B453" s="181" t="s">
        <v>1312</v>
      </c>
      <c r="C453" s="2" t="s">
        <v>1035</v>
      </c>
      <c r="D453" s="10" t="s">
        <v>1314</v>
      </c>
      <c r="E453" s="2"/>
      <c r="F453" s="39" t="s">
        <v>1313</v>
      </c>
      <c r="G453" s="6"/>
      <c r="H453" s="7"/>
      <c r="I453" s="31"/>
      <c r="J453" s="31"/>
      <c r="K453" s="137" t="s">
        <v>1311</v>
      </c>
      <c r="L453" s="136" t="s">
        <v>1337</v>
      </c>
      <c r="M453" s="2" t="s">
        <v>1338</v>
      </c>
      <c r="N453" s="31">
        <v>43584</v>
      </c>
      <c r="O453" s="35">
        <v>8240</v>
      </c>
      <c r="P453" s="32">
        <v>12543</v>
      </c>
      <c r="Q453" s="31">
        <v>43584</v>
      </c>
      <c r="R453" s="31">
        <v>43830</v>
      </c>
      <c r="S453" s="2" t="s">
        <v>765</v>
      </c>
      <c r="T453" s="2"/>
      <c r="U453" s="35"/>
      <c r="V453" s="35"/>
      <c r="W453" s="2" t="s">
        <v>141</v>
      </c>
      <c r="X453" s="2"/>
      <c r="Y453" s="2"/>
      <c r="Z453" s="2"/>
      <c r="AA453" s="2"/>
      <c r="AB453" s="2"/>
      <c r="AC453" s="2"/>
      <c r="AD453" s="2"/>
      <c r="AE453" s="2"/>
      <c r="AF453" s="2"/>
      <c r="AG453" s="35"/>
      <c r="AH453" s="35"/>
      <c r="AI453" s="2"/>
      <c r="AJ453" s="2"/>
      <c r="AK453" s="35"/>
      <c r="AL453" s="55">
        <f t="shared" si="2"/>
        <v>8240</v>
      </c>
      <c r="AM453" s="35"/>
      <c r="AN453" s="35"/>
      <c r="AO453" s="176">
        <f t="shared" si="3"/>
        <v>0</v>
      </c>
      <c r="AP453" s="2"/>
      <c r="AQ453" s="2"/>
      <c r="AR453" s="2"/>
      <c r="AS453" s="2"/>
      <c r="AT453" s="2"/>
      <c r="AU453" s="1"/>
      <c r="AV453" s="1"/>
      <c r="AW453" s="1"/>
      <c r="AX453" s="1"/>
      <c r="AY453" s="1"/>
      <c r="AZ453" s="1"/>
      <c r="BA453" s="1"/>
      <c r="BB453" s="1"/>
      <c r="BC453" s="1"/>
      <c r="BD453" s="1"/>
      <c r="BE453" s="1"/>
      <c r="BF453" s="1"/>
      <c r="BG453" s="1"/>
      <c r="BH453" s="1"/>
      <c r="BI453" s="1"/>
      <c r="BJ453" s="1"/>
      <c r="BK453" s="1"/>
      <c r="BL453" s="1"/>
      <c r="BM453" s="1"/>
    </row>
    <row r="454" spans="1:65" ht="25.5" x14ac:dyDescent="0.2">
      <c r="A454" s="184">
        <v>143</v>
      </c>
      <c r="B454" s="181" t="s">
        <v>1263</v>
      </c>
      <c r="C454" s="2" t="s">
        <v>1103</v>
      </c>
      <c r="D454" s="10" t="s">
        <v>158</v>
      </c>
      <c r="E454" s="2" t="s">
        <v>123</v>
      </c>
      <c r="F454" s="39" t="s">
        <v>1264</v>
      </c>
      <c r="G454" s="6" t="s">
        <v>1132</v>
      </c>
      <c r="H454" s="7" t="s">
        <v>1077</v>
      </c>
      <c r="I454" s="31">
        <v>43565</v>
      </c>
      <c r="J454" s="31">
        <v>43931</v>
      </c>
      <c r="K454" s="137" t="s">
        <v>1300</v>
      </c>
      <c r="L454" s="136" t="s">
        <v>1265</v>
      </c>
      <c r="M454" s="2" t="s">
        <v>1266</v>
      </c>
      <c r="N454" s="31">
        <v>43584</v>
      </c>
      <c r="O454" s="35">
        <v>12600</v>
      </c>
      <c r="P454" s="32">
        <v>12546</v>
      </c>
      <c r="Q454" s="31">
        <v>43584</v>
      </c>
      <c r="R454" s="31">
        <v>43830</v>
      </c>
      <c r="S454" s="2" t="s">
        <v>765</v>
      </c>
      <c r="T454" s="2"/>
      <c r="U454" s="35"/>
      <c r="V454" s="35"/>
      <c r="W454" s="2" t="s">
        <v>141</v>
      </c>
      <c r="X454" s="2"/>
      <c r="Y454" s="2"/>
      <c r="Z454" s="2"/>
      <c r="AA454" s="2"/>
      <c r="AB454" s="2"/>
      <c r="AC454" s="2"/>
      <c r="AD454" s="2"/>
      <c r="AE454" s="2"/>
      <c r="AF454" s="2"/>
      <c r="AG454" s="35"/>
      <c r="AH454" s="35"/>
      <c r="AI454" s="2"/>
      <c r="AJ454" s="2"/>
      <c r="AK454" s="35"/>
      <c r="AL454" s="55">
        <f t="shared" si="2"/>
        <v>12600</v>
      </c>
      <c r="AM454" s="35"/>
      <c r="AN454" s="35">
        <v>12600</v>
      </c>
      <c r="AO454" s="176">
        <f t="shared" si="3"/>
        <v>12600</v>
      </c>
      <c r="AP454" s="2"/>
      <c r="AQ454" s="2"/>
      <c r="AR454" s="2"/>
      <c r="AS454" s="2"/>
      <c r="AT454" s="2"/>
      <c r="AU454" s="1"/>
      <c r="AV454" s="1"/>
      <c r="AW454" s="1"/>
      <c r="AX454" s="1"/>
      <c r="AY454" s="1"/>
      <c r="AZ454" s="1"/>
      <c r="BA454" s="1"/>
      <c r="BB454" s="1"/>
      <c r="BC454" s="1"/>
      <c r="BD454" s="1"/>
      <c r="BE454" s="1"/>
      <c r="BF454" s="1"/>
      <c r="BG454" s="1"/>
      <c r="BH454" s="1"/>
      <c r="BI454" s="1"/>
      <c r="BJ454" s="1"/>
      <c r="BK454" s="1"/>
      <c r="BL454" s="1"/>
      <c r="BM454" s="1"/>
    </row>
    <row r="455" spans="1:65" ht="25.5" x14ac:dyDescent="0.2">
      <c r="A455" s="184">
        <v>144</v>
      </c>
      <c r="B455" s="181" t="s">
        <v>1298</v>
      </c>
      <c r="C455" s="2" t="s">
        <v>754</v>
      </c>
      <c r="D455" s="10" t="s">
        <v>158</v>
      </c>
      <c r="E455" s="2" t="s">
        <v>123</v>
      </c>
      <c r="F455" s="39" t="s">
        <v>1299</v>
      </c>
      <c r="G455" s="6" t="s">
        <v>1347</v>
      </c>
      <c r="H455" s="7" t="s">
        <v>748</v>
      </c>
      <c r="I455" s="31">
        <v>43230</v>
      </c>
      <c r="J455" s="31">
        <v>43595</v>
      </c>
      <c r="K455" s="137" t="s">
        <v>1295</v>
      </c>
      <c r="L455" s="136" t="s">
        <v>283</v>
      </c>
      <c r="M455" s="2" t="s">
        <v>177</v>
      </c>
      <c r="N455" s="31">
        <v>43587</v>
      </c>
      <c r="O455" s="35">
        <v>127400</v>
      </c>
      <c r="P455" s="32">
        <v>12545</v>
      </c>
      <c r="Q455" s="31">
        <v>43587</v>
      </c>
      <c r="R455" s="31">
        <v>43830</v>
      </c>
      <c r="S455" s="2" t="s">
        <v>765</v>
      </c>
      <c r="T455" s="2"/>
      <c r="U455" s="35"/>
      <c r="V455" s="35"/>
      <c r="W455" s="2" t="s">
        <v>141</v>
      </c>
      <c r="X455" s="2"/>
      <c r="Y455" s="2"/>
      <c r="Z455" s="2"/>
      <c r="AA455" s="2"/>
      <c r="AB455" s="2"/>
      <c r="AC455" s="2"/>
      <c r="AD455" s="2"/>
      <c r="AE455" s="2"/>
      <c r="AF455" s="2"/>
      <c r="AG455" s="35"/>
      <c r="AH455" s="35"/>
      <c r="AI455" s="2"/>
      <c r="AJ455" s="2"/>
      <c r="AK455" s="35"/>
      <c r="AL455" s="55">
        <f t="shared" si="2"/>
        <v>127400</v>
      </c>
      <c r="AM455" s="35"/>
      <c r="AN455" s="35">
        <v>127370</v>
      </c>
      <c r="AO455" s="176">
        <f t="shared" si="3"/>
        <v>127370</v>
      </c>
      <c r="AP455" s="2"/>
      <c r="AQ455" s="2"/>
      <c r="AR455" s="2"/>
      <c r="AS455" s="2"/>
      <c r="AT455" s="2"/>
      <c r="AU455" s="1"/>
      <c r="AV455" s="1"/>
      <c r="AW455" s="1"/>
      <c r="AX455" s="1"/>
      <c r="AY455" s="1"/>
      <c r="AZ455" s="1"/>
      <c r="BA455" s="1"/>
      <c r="BB455" s="1"/>
      <c r="BC455" s="1"/>
      <c r="BD455" s="1"/>
      <c r="BE455" s="1"/>
      <c r="BF455" s="1"/>
      <c r="BG455" s="1"/>
      <c r="BH455" s="1"/>
      <c r="BI455" s="1"/>
      <c r="BJ455" s="1"/>
      <c r="BK455" s="1"/>
      <c r="BL455" s="1"/>
      <c r="BM455" s="1"/>
    </row>
    <row r="456" spans="1:65" ht="25.5" x14ac:dyDescent="0.2">
      <c r="A456" s="184">
        <v>145</v>
      </c>
      <c r="B456" s="181" t="s">
        <v>1298</v>
      </c>
      <c r="C456" s="2" t="s">
        <v>754</v>
      </c>
      <c r="D456" s="10" t="s">
        <v>158</v>
      </c>
      <c r="E456" s="2" t="s">
        <v>123</v>
      </c>
      <c r="F456" s="39" t="s">
        <v>1299</v>
      </c>
      <c r="G456" s="6" t="s">
        <v>1347</v>
      </c>
      <c r="H456" s="7" t="s">
        <v>748</v>
      </c>
      <c r="I456" s="31">
        <v>43230</v>
      </c>
      <c r="J456" s="31">
        <v>43595</v>
      </c>
      <c r="K456" s="137" t="s">
        <v>1296</v>
      </c>
      <c r="L456" s="136" t="s">
        <v>186</v>
      </c>
      <c r="M456" s="2" t="s">
        <v>187</v>
      </c>
      <c r="N456" s="31">
        <v>43587</v>
      </c>
      <c r="O456" s="35">
        <v>55912</v>
      </c>
      <c r="P456" s="32">
        <v>12545</v>
      </c>
      <c r="Q456" s="31">
        <v>43587</v>
      </c>
      <c r="R456" s="31">
        <v>43616</v>
      </c>
      <c r="S456" s="2" t="s">
        <v>765</v>
      </c>
      <c r="T456" s="2"/>
      <c r="U456" s="35"/>
      <c r="V456" s="35"/>
      <c r="W456" s="2" t="s">
        <v>141</v>
      </c>
      <c r="X456" s="2"/>
      <c r="Y456" s="2"/>
      <c r="Z456" s="2"/>
      <c r="AA456" s="2"/>
      <c r="AB456" s="2"/>
      <c r="AC456" s="2"/>
      <c r="AD456" s="2"/>
      <c r="AE456" s="2"/>
      <c r="AF456" s="2"/>
      <c r="AG456" s="35"/>
      <c r="AH456" s="35"/>
      <c r="AI456" s="2"/>
      <c r="AJ456" s="2"/>
      <c r="AK456" s="35"/>
      <c r="AL456" s="55">
        <f t="shared" si="2"/>
        <v>55912</v>
      </c>
      <c r="AM456" s="35"/>
      <c r="AN456" s="35">
        <v>55902</v>
      </c>
      <c r="AO456" s="176">
        <f t="shared" si="3"/>
        <v>55902</v>
      </c>
      <c r="AP456" s="2"/>
      <c r="AQ456" s="2"/>
      <c r="AR456" s="2"/>
      <c r="AS456" s="2"/>
      <c r="AT456" s="2"/>
      <c r="AU456" s="1"/>
      <c r="AV456" s="1"/>
      <c r="AW456" s="1"/>
      <c r="AX456" s="1"/>
      <c r="AY456" s="1"/>
      <c r="AZ456" s="1"/>
      <c r="BA456" s="1"/>
      <c r="BB456" s="1"/>
      <c r="BC456" s="1"/>
      <c r="BD456" s="1"/>
      <c r="BE456" s="1"/>
      <c r="BF456" s="1"/>
      <c r="BG456" s="1"/>
      <c r="BH456" s="1"/>
      <c r="BI456" s="1"/>
      <c r="BJ456" s="1"/>
      <c r="BK456" s="1"/>
      <c r="BL456" s="1"/>
      <c r="BM456" s="1"/>
    </row>
    <row r="457" spans="1:65" ht="25.5" x14ac:dyDescent="0.2">
      <c r="A457" s="184">
        <v>146</v>
      </c>
      <c r="B457" s="181" t="s">
        <v>1298</v>
      </c>
      <c r="C457" s="2" t="s">
        <v>754</v>
      </c>
      <c r="D457" s="10" t="s">
        <v>158</v>
      </c>
      <c r="E457" s="2" t="s">
        <v>123</v>
      </c>
      <c r="F457" s="39" t="s">
        <v>1299</v>
      </c>
      <c r="G457" s="6" t="s">
        <v>1347</v>
      </c>
      <c r="H457" s="7" t="s">
        <v>748</v>
      </c>
      <c r="I457" s="31">
        <v>43230</v>
      </c>
      <c r="J457" s="31">
        <v>43595</v>
      </c>
      <c r="K457" s="137" t="s">
        <v>1297</v>
      </c>
      <c r="L457" s="136" t="s">
        <v>1284</v>
      </c>
      <c r="M457" s="2" t="s">
        <v>1285</v>
      </c>
      <c r="N457" s="31">
        <v>43587</v>
      </c>
      <c r="O457" s="35">
        <v>169900</v>
      </c>
      <c r="P457" s="32">
        <v>12545</v>
      </c>
      <c r="Q457" s="31">
        <v>43587</v>
      </c>
      <c r="R457" s="31">
        <v>43616</v>
      </c>
      <c r="S457" s="2" t="s">
        <v>765</v>
      </c>
      <c r="T457" s="2"/>
      <c r="U457" s="35"/>
      <c r="V457" s="35"/>
      <c r="W457" s="2" t="s">
        <v>141</v>
      </c>
      <c r="X457" s="2"/>
      <c r="Y457" s="2"/>
      <c r="Z457" s="2"/>
      <c r="AA457" s="2"/>
      <c r="AB457" s="2"/>
      <c r="AC457" s="2"/>
      <c r="AD457" s="2"/>
      <c r="AE457" s="2"/>
      <c r="AF457" s="2"/>
      <c r="AG457" s="35"/>
      <c r="AH457" s="35"/>
      <c r="AI457" s="2"/>
      <c r="AJ457" s="2"/>
      <c r="AK457" s="35"/>
      <c r="AL457" s="55">
        <f t="shared" si="2"/>
        <v>169900</v>
      </c>
      <c r="AM457" s="35"/>
      <c r="AN457" s="35">
        <v>169900</v>
      </c>
      <c r="AO457" s="176">
        <f t="shared" si="3"/>
        <v>169900</v>
      </c>
      <c r="AP457" s="2"/>
      <c r="AQ457" s="2"/>
      <c r="AR457" s="2"/>
      <c r="AS457" s="2"/>
      <c r="AT457" s="2"/>
      <c r="AU457" s="1"/>
      <c r="AV457" s="1"/>
      <c r="AW457" s="1"/>
      <c r="AX457" s="1"/>
      <c r="AY457" s="1"/>
      <c r="AZ457" s="1"/>
      <c r="BA457" s="1"/>
      <c r="BB457" s="1"/>
      <c r="BC457" s="1"/>
      <c r="BD457" s="1"/>
      <c r="BE457" s="1"/>
      <c r="BF457" s="1"/>
      <c r="BG457" s="1"/>
      <c r="BH457" s="1"/>
      <c r="BI457" s="1"/>
      <c r="BJ457" s="1"/>
      <c r="BK457" s="1"/>
      <c r="BL457" s="1"/>
      <c r="BM457" s="1"/>
    </row>
    <row r="458" spans="1:65" ht="38.25" x14ac:dyDescent="0.2">
      <c r="A458" s="184">
        <v>147</v>
      </c>
      <c r="B458" s="181" t="s">
        <v>1302</v>
      </c>
      <c r="C458" s="2" t="s">
        <v>1303</v>
      </c>
      <c r="D458" s="10" t="s">
        <v>158</v>
      </c>
      <c r="E458" s="2" t="s">
        <v>123</v>
      </c>
      <c r="F458" s="39" t="s">
        <v>1304</v>
      </c>
      <c r="G458" s="6" t="s">
        <v>1305</v>
      </c>
      <c r="H458" s="7" t="s">
        <v>1306</v>
      </c>
      <c r="I458" s="31">
        <v>43451</v>
      </c>
      <c r="J458" s="31">
        <v>43816</v>
      </c>
      <c r="K458" s="137" t="s">
        <v>1301</v>
      </c>
      <c r="L458" s="136" t="s">
        <v>186</v>
      </c>
      <c r="M458" s="2" t="s">
        <v>187</v>
      </c>
      <c r="N458" s="31">
        <v>43588</v>
      </c>
      <c r="O458" s="35">
        <v>73500</v>
      </c>
      <c r="P458" s="32">
        <v>12546</v>
      </c>
      <c r="Q458" s="31">
        <v>43588</v>
      </c>
      <c r="R458" s="31">
        <v>43830</v>
      </c>
      <c r="S458" s="2" t="s">
        <v>765</v>
      </c>
      <c r="T458" s="2"/>
      <c r="U458" s="35"/>
      <c r="V458" s="35"/>
      <c r="W458" s="2" t="s">
        <v>141</v>
      </c>
      <c r="X458" s="2"/>
      <c r="Y458" s="2"/>
      <c r="Z458" s="2"/>
      <c r="AA458" s="2"/>
      <c r="AB458" s="2"/>
      <c r="AC458" s="2"/>
      <c r="AD458" s="2"/>
      <c r="AE458" s="2"/>
      <c r="AF458" s="2"/>
      <c r="AG458" s="35"/>
      <c r="AH458" s="35"/>
      <c r="AI458" s="2"/>
      <c r="AJ458" s="2"/>
      <c r="AK458" s="35"/>
      <c r="AL458" s="55">
        <f t="shared" si="2"/>
        <v>73500</v>
      </c>
      <c r="AM458" s="35"/>
      <c r="AN458" s="35">
        <v>73500</v>
      </c>
      <c r="AO458" s="176">
        <f t="shared" si="3"/>
        <v>73500</v>
      </c>
      <c r="AP458" s="2"/>
      <c r="AQ458" s="2"/>
      <c r="AR458" s="2"/>
      <c r="AS458" s="2"/>
      <c r="AT458" s="2"/>
      <c r="AU458" s="1"/>
      <c r="AV458" s="1"/>
      <c r="AW458" s="1"/>
      <c r="AX458" s="1"/>
      <c r="AY458" s="1"/>
      <c r="AZ458" s="1"/>
      <c r="BA458" s="1"/>
      <c r="BB458" s="1"/>
      <c r="BC458" s="1"/>
      <c r="BD458" s="1"/>
      <c r="BE458" s="1"/>
      <c r="BF458" s="1"/>
      <c r="BG458" s="1"/>
      <c r="BH458" s="1"/>
      <c r="BI458" s="1"/>
      <c r="BJ458" s="1"/>
      <c r="BK458" s="1"/>
      <c r="BL458" s="1"/>
      <c r="BM458" s="1"/>
    </row>
    <row r="459" spans="1:65" ht="38.25" x14ac:dyDescent="0.2">
      <c r="A459" s="184">
        <v>148</v>
      </c>
      <c r="B459" s="181" t="s">
        <v>1321</v>
      </c>
      <c r="C459" s="2" t="s">
        <v>1322</v>
      </c>
      <c r="D459" s="10" t="s">
        <v>158</v>
      </c>
      <c r="E459" s="2" t="s">
        <v>123</v>
      </c>
      <c r="F459" s="39" t="s">
        <v>1323</v>
      </c>
      <c r="G459" s="6" t="s">
        <v>1326</v>
      </c>
      <c r="H459" s="7" t="s">
        <v>1327</v>
      </c>
      <c r="I459" s="31">
        <v>43359</v>
      </c>
      <c r="J459" s="31">
        <v>43724</v>
      </c>
      <c r="K459" s="137" t="s">
        <v>1319</v>
      </c>
      <c r="L459" s="136" t="s">
        <v>1324</v>
      </c>
      <c r="M459" s="2" t="s">
        <v>1325</v>
      </c>
      <c r="N459" s="31">
        <v>43598</v>
      </c>
      <c r="O459" s="35">
        <v>19960</v>
      </c>
      <c r="P459" s="32">
        <v>12552</v>
      </c>
      <c r="Q459" s="31">
        <v>43598</v>
      </c>
      <c r="R459" s="31">
        <v>43830</v>
      </c>
      <c r="S459" s="2" t="s">
        <v>765</v>
      </c>
      <c r="T459" s="2"/>
      <c r="U459" s="35"/>
      <c r="V459" s="35"/>
      <c r="W459" s="2" t="s">
        <v>141</v>
      </c>
      <c r="X459" s="2"/>
      <c r="Y459" s="2"/>
      <c r="Z459" s="2"/>
      <c r="AA459" s="2"/>
      <c r="AB459" s="2"/>
      <c r="AC459" s="2"/>
      <c r="AD459" s="2"/>
      <c r="AE459" s="2"/>
      <c r="AF459" s="2"/>
      <c r="AG459" s="35"/>
      <c r="AH459" s="35"/>
      <c r="AI459" s="2"/>
      <c r="AJ459" s="2"/>
      <c r="AK459" s="35"/>
      <c r="AL459" s="55">
        <f t="shared" si="2"/>
        <v>19960</v>
      </c>
      <c r="AM459" s="35"/>
      <c r="AN459" s="35">
        <v>19960</v>
      </c>
      <c r="AO459" s="176">
        <f t="shared" si="3"/>
        <v>19960</v>
      </c>
      <c r="AP459" s="2"/>
      <c r="AQ459" s="2"/>
      <c r="AR459" s="2"/>
      <c r="AS459" s="2"/>
      <c r="AT459" s="2"/>
      <c r="AU459" s="1"/>
      <c r="AV459" s="1"/>
      <c r="AW459" s="1"/>
      <c r="AX459" s="1"/>
      <c r="AY459" s="1"/>
      <c r="AZ459" s="1"/>
      <c r="BA459" s="1"/>
      <c r="BB459" s="1"/>
      <c r="BC459" s="1"/>
      <c r="BD459" s="1"/>
      <c r="BE459" s="1"/>
      <c r="BF459" s="1"/>
      <c r="BG459" s="1"/>
      <c r="BH459" s="1"/>
      <c r="BI459" s="1"/>
      <c r="BJ459" s="1"/>
      <c r="BK459" s="1"/>
      <c r="BL459" s="1"/>
      <c r="BM459" s="1"/>
    </row>
    <row r="460" spans="1:65" ht="25.5" x14ac:dyDescent="0.2">
      <c r="A460" s="184">
        <v>149</v>
      </c>
      <c r="B460" s="181" t="s">
        <v>1329</v>
      </c>
      <c r="C460" s="2" t="s">
        <v>1037</v>
      </c>
      <c r="D460" s="10" t="s">
        <v>158</v>
      </c>
      <c r="E460" s="2" t="s">
        <v>123</v>
      </c>
      <c r="F460" s="39" t="s">
        <v>1328</v>
      </c>
      <c r="G460" s="6" t="s">
        <v>1332</v>
      </c>
      <c r="H460" s="7" t="s">
        <v>1044</v>
      </c>
      <c r="I460" s="31">
        <v>43538</v>
      </c>
      <c r="J460" s="31">
        <v>43904</v>
      </c>
      <c r="K460" s="137" t="s">
        <v>1320</v>
      </c>
      <c r="L460" s="136" t="s">
        <v>1330</v>
      </c>
      <c r="M460" s="2" t="s">
        <v>1331</v>
      </c>
      <c r="N460" s="31">
        <v>43599</v>
      </c>
      <c r="O460" s="35">
        <v>4784</v>
      </c>
      <c r="P460" s="32">
        <v>12552</v>
      </c>
      <c r="Q460" s="31">
        <v>43599</v>
      </c>
      <c r="R460" s="31">
        <v>43830</v>
      </c>
      <c r="S460" s="2" t="s">
        <v>765</v>
      </c>
      <c r="T460" s="2"/>
      <c r="U460" s="35"/>
      <c r="V460" s="35"/>
      <c r="W460" s="2" t="s">
        <v>141</v>
      </c>
      <c r="X460" s="2"/>
      <c r="Y460" s="2"/>
      <c r="Z460" s="2"/>
      <c r="AA460" s="2"/>
      <c r="AB460" s="2"/>
      <c r="AC460" s="2"/>
      <c r="AD460" s="2"/>
      <c r="AE460" s="2"/>
      <c r="AF460" s="2"/>
      <c r="AG460" s="35"/>
      <c r="AH460" s="35"/>
      <c r="AI460" s="2"/>
      <c r="AJ460" s="2"/>
      <c r="AK460" s="35"/>
      <c r="AL460" s="55">
        <f t="shared" si="2"/>
        <v>4784</v>
      </c>
      <c r="AM460" s="35"/>
      <c r="AN460" s="35">
        <v>4784</v>
      </c>
      <c r="AO460" s="176">
        <f t="shared" si="3"/>
        <v>4784</v>
      </c>
      <c r="AP460" s="2"/>
      <c r="AQ460" s="2"/>
      <c r="AR460" s="2"/>
      <c r="AS460" s="2"/>
      <c r="AT460" s="2"/>
      <c r="AU460" s="1"/>
      <c r="AV460" s="1"/>
      <c r="AW460" s="1"/>
      <c r="AX460" s="1"/>
      <c r="AY460" s="1"/>
      <c r="AZ460" s="1"/>
      <c r="BA460" s="1"/>
      <c r="BB460" s="1"/>
      <c r="BC460" s="1"/>
      <c r="BD460" s="1"/>
      <c r="BE460" s="1"/>
      <c r="BF460" s="1"/>
      <c r="BG460" s="1"/>
      <c r="BH460" s="1"/>
      <c r="BI460" s="1"/>
      <c r="BJ460" s="1"/>
      <c r="BK460" s="1"/>
      <c r="BL460" s="1"/>
      <c r="BM460" s="1"/>
    </row>
    <row r="461" spans="1:65" ht="38.25" x14ac:dyDescent="0.2">
      <c r="A461" s="184">
        <v>150</v>
      </c>
      <c r="B461" s="181" t="s">
        <v>1355</v>
      </c>
      <c r="C461" s="2" t="s">
        <v>1138</v>
      </c>
      <c r="D461" s="10" t="s">
        <v>1289</v>
      </c>
      <c r="E461" s="2"/>
      <c r="F461" s="39" t="s">
        <v>1356</v>
      </c>
      <c r="G461" s="6"/>
      <c r="H461" s="7"/>
      <c r="I461" s="31"/>
      <c r="J461" s="31"/>
      <c r="K461" s="137" t="s">
        <v>1351</v>
      </c>
      <c r="L461" s="136" t="s">
        <v>1357</v>
      </c>
      <c r="M461" s="2" t="s">
        <v>1358</v>
      </c>
      <c r="N461" s="31">
        <v>43599</v>
      </c>
      <c r="O461" s="35">
        <v>2950</v>
      </c>
      <c r="P461" s="32">
        <v>12556</v>
      </c>
      <c r="Q461" s="31">
        <v>43599</v>
      </c>
      <c r="R461" s="31">
        <v>43830</v>
      </c>
      <c r="S461" s="2" t="s">
        <v>1359</v>
      </c>
      <c r="T461" s="2"/>
      <c r="U461" s="35"/>
      <c r="V461" s="35"/>
      <c r="W461" s="2" t="s">
        <v>115</v>
      </c>
      <c r="X461" s="2"/>
      <c r="Y461" s="2"/>
      <c r="Z461" s="2"/>
      <c r="AA461" s="2"/>
      <c r="AB461" s="2"/>
      <c r="AC461" s="2"/>
      <c r="AD461" s="2"/>
      <c r="AE461" s="2"/>
      <c r="AF461" s="2"/>
      <c r="AG461" s="35"/>
      <c r="AH461" s="35"/>
      <c r="AI461" s="2"/>
      <c r="AJ461" s="2"/>
      <c r="AK461" s="35"/>
      <c r="AL461" s="55">
        <f t="shared" si="2"/>
        <v>2950</v>
      </c>
      <c r="AM461" s="35"/>
      <c r="AN461" s="35"/>
      <c r="AO461" s="176">
        <f t="shared" si="3"/>
        <v>0</v>
      </c>
      <c r="AP461" s="2"/>
      <c r="AQ461" s="2"/>
      <c r="AR461" s="2"/>
      <c r="AS461" s="2"/>
      <c r="AT461" s="2"/>
      <c r="AU461" s="1"/>
      <c r="AV461" s="1"/>
      <c r="AW461" s="2" t="s">
        <v>1398</v>
      </c>
      <c r="AX461" s="1"/>
      <c r="AY461" s="1"/>
      <c r="AZ461" s="1"/>
      <c r="BA461" s="1"/>
      <c r="BB461" s="1"/>
      <c r="BC461" s="1"/>
      <c r="BD461" s="1"/>
      <c r="BE461" s="1"/>
      <c r="BF461" s="1"/>
      <c r="BG461" s="1"/>
      <c r="BH461" s="1"/>
      <c r="BI461" s="1"/>
      <c r="BJ461" s="1"/>
      <c r="BK461" s="1"/>
      <c r="BL461" s="1"/>
      <c r="BM461" s="1"/>
    </row>
    <row r="462" spans="1:65" ht="25.5" x14ac:dyDescent="0.2">
      <c r="A462" s="184">
        <v>151</v>
      </c>
      <c r="B462" s="181" t="s">
        <v>1107</v>
      </c>
      <c r="C462" s="2" t="s">
        <v>823</v>
      </c>
      <c r="D462" s="10" t="s">
        <v>124</v>
      </c>
      <c r="E462" s="2" t="s">
        <v>123</v>
      </c>
      <c r="F462" s="39" t="s">
        <v>1108</v>
      </c>
      <c r="G462" s="2" t="s">
        <v>1114</v>
      </c>
      <c r="H462" s="7" t="s">
        <v>768</v>
      </c>
      <c r="I462" s="31">
        <v>43447</v>
      </c>
      <c r="J462" s="31">
        <v>43812</v>
      </c>
      <c r="K462" s="137" t="s">
        <v>1352</v>
      </c>
      <c r="L462" s="136" t="s">
        <v>1360</v>
      </c>
      <c r="M462" s="2" t="s">
        <v>447</v>
      </c>
      <c r="N462" s="31">
        <v>43605</v>
      </c>
      <c r="O462" s="35">
        <v>11250</v>
      </c>
      <c r="P462" s="32">
        <v>12556</v>
      </c>
      <c r="Q462" s="31">
        <v>43605</v>
      </c>
      <c r="R462" s="31">
        <v>43820</v>
      </c>
      <c r="S462" s="2" t="s">
        <v>765</v>
      </c>
      <c r="T462" s="2"/>
      <c r="U462" s="35"/>
      <c r="V462" s="35"/>
      <c r="W462" s="2" t="s">
        <v>141</v>
      </c>
      <c r="X462" s="2"/>
      <c r="Y462" s="2"/>
      <c r="Z462" s="2"/>
      <c r="AA462" s="2"/>
      <c r="AB462" s="2"/>
      <c r="AC462" s="2"/>
      <c r="AD462" s="2"/>
      <c r="AE462" s="2"/>
      <c r="AF462" s="2"/>
      <c r="AG462" s="35"/>
      <c r="AH462" s="35"/>
      <c r="AI462" s="2"/>
      <c r="AJ462" s="2"/>
      <c r="AK462" s="35"/>
      <c r="AL462" s="55">
        <f t="shared" si="2"/>
        <v>11250</v>
      </c>
      <c r="AM462" s="35"/>
      <c r="AN462" s="35">
        <v>11250</v>
      </c>
      <c r="AO462" s="176">
        <f t="shared" si="3"/>
        <v>11250</v>
      </c>
      <c r="AP462" s="2"/>
      <c r="AQ462" s="2"/>
      <c r="AR462" s="2"/>
      <c r="AS462" s="2"/>
      <c r="AT462" s="2"/>
      <c r="AU462" s="1"/>
      <c r="AV462" s="1"/>
      <c r="AW462" s="1"/>
      <c r="AX462" s="1"/>
      <c r="AY462" s="1"/>
      <c r="AZ462" s="1"/>
      <c r="BA462" s="1"/>
      <c r="BB462" s="1"/>
      <c r="BC462" s="1"/>
      <c r="BD462" s="1"/>
      <c r="BE462" s="1"/>
      <c r="BF462" s="1"/>
      <c r="BG462" s="1"/>
      <c r="BH462" s="1"/>
      <c r="BI462" s="1"/>
      <c r="BJ462" s="1"/>
      <c r="BK462" s="1"/>
      <c r="BL462" s="1"/>
      <c r="BM462" s="1"/>
    </row>
    <row r="463" spans="1:65" ht="38.25" x14ac:dyDescent="0.2">
      <c r="A463" s="184">
        <v>152</v>
      </c>
      <c r="B463" s="181" t="s">
        <v>1067</v>
      </c>
      <c r="C463" s="2" t="s">
        <v>822</v>
      </c>
      <c r="D463" s="10" t="s">
        <v>158</v>
      </c>
      <c r="E463" s="2" t="s">
        <v>123</v>
      </c>
      <c r="F463" s="39" t="s">
        <v>171</v>
      </c>
      <c r="G463" s="6" t="s">
        <v>1175</v>
      </c>
      <c r="H463" s="7" t="s">
        <v>1029</v>
      </c>
      <c r="I463" s="31">
        <v>43480</v>
      </c>
      <c r="J463" s="31">
        <v>43480</v>
      </c>
      <c r="K463" s="137" t="s">
        <v>1353</v>
      </c>
      <c r="L463" s="136" t="s">
        <v>511</v>
      </c>
      <c r="M463" s="2" t="s">
        <v>466</v>
      </c>
      <c r="N463" s="31">
        <v>43605</v>
      </c>
      <c r="O463" s="35">
        <v>39000</v>
      </c>
      <c r="P463" s="32">
        <v>12558</v>
      </c>
      <c r="Q463" s="31">
        <v>43605</v>
      </c>
      <c r="R463" s="31">
        <v>43830</v>
      </c>
      <c r="S463" s="2" t="s">
        <v>1354</v>
      </c>
      <c r="T463" s="2"/>
      <c r="U463" s="35"/>
      <c r="V463" s="35"/>
      <c r="W463" s="2" t="s">
        <v>229</v>
      </c>
      <c r="X463" s="2"/>
      <c r="Y463" s="2"/>
      <c r="Z463" s="2"/>
      <c r="AA463" s="2"/>
      <c r="AB463" s="2"/>
      <c r="AC463" s="2"/>
      <c r="AD463" s="2"/>
      <c r="AE463" s="2"/>
      <c r="AF463" s="2"/>
      <c r="AG463" s="35"/>
      <c r="AH463" s="35"/>
      <c r="AI463" s="2"/>
      <c r="AJ463" s="2"/>
      <c r="AK463" s="35"/>
      <c r="AL463" s="55">
        <f t="shared" si="2"/>
        <v>39000</v>
      </c>
      <c r="AM463" s="35"/>
      <c r="AN463" s="35">
        <v>39000</v>
      </c>
      <c r="AO463" s="176">
        <f t="shared" si="3"/>
        <v>39000</v>
      </c>
      <c r="AP463" s="2"/>
      <c r="AQ463" s="2"/>
      <c r="AR463" s="2"/>
      <c r="AS463" s="2"/>
      <c r="AT463" s="2"/>
      <c r="AU463" s="1"/>
      <c r="AV463" s="1"/>
      <c r="AW463" s="1"/>
      <c r="AX463" s="1"/>
      <c r="AY463" s="1"/>
      <c r="AZ463" s="1"/>
      <c r="BA463" s="1"/>
      <c r="BB463" s="1"/>
      <c r="BC463" s="1"/>
      <c r="BD463" s="1"/>
      <c r="BE463" s="1"/>
      <c r="BF463" s="1"/>
      <c r="BG463" s="1"/>
      <c r="BH463" s="1"/>
      <c r="BI463" s="1"/>
      <c r="BJ463" s="1"/>
      <c r="BK463" s="1"/>
      <c r="BL463" s="1"/>
      <c r="BM463" s="1"/>
    </row>
    <row r="464" spans="1:65" ht="38.25" x14ac:dyDescent="0.2">
      <c r="A464" s="184">
        <v>153</v>
      </c>
      <c r="B464" s="181" t="s">
        <v>1067</v>
      </c>
      <c r="C464" s="2" t="s">
        <v>822</v>
      </c>
      <c r="D464" s="10" t="s">
        <v>158</v>
      </c>
      <c r="E464" s="2" t="s">
        <v>123</v>
      </c>
      <c r="F464" s="39" t="s">
        <v>171</v>
      </c>
      <c r="G464" s="6" t="s">
        <v>1175</v>
      </c>
      <c r="H464" s="7" t="s">
        <v>1029</v>
      </c>
      <c r="I464" s="31">
        <v>43480</v>
      </c>
      <c r="J464" s="31">
        <v>43480</v>
      </c>
      <c r="K464" s="137" t="s">
        <v>1366</v>
      </c>
      <c r="L464" s="136" t="s">
        <v>591</v>
      </c>
      <c r="M464" s="2" t="s">
        <v>592</v>
      </c>
      <c r="N464" s="31">
        <v>43605</v>
      </c>
      <c r="O464" s="35">
        <v>40030</v>
      </c>
      <c r="P464" s="32">
        <v>12561</v>
      </c>
      <c r="Q464" s="31">
        <v>43605</v>
      </c>
      <c r="R464" s="31">
        <v>43830</v>
      </c>
      <c r="S464" s="2" t="s">
        <v>1354</v>
      </c>
      <c r="T464" s="2"/>
      <c r="U464" s="35"/>
      <c r="V464" s="35"/>
      <c r="W464" s="2" t="s">
        <v>229</v>
      </c>
      <c r="X464" s="2"/>
      <c r="Y464" s="2"/>
      <c r="Z464" s="2"/>
      <c r="AA464" s="2"/>
      <c r="AB464" s="2"/>
      <c r="AC464" s="2"/>
      <c r="AD464" s="2"/>
      <c r="AE464" s="2"/>
      <c r="AF464" s="2"/>
      <c r="AG464" s="35"/>
      <c r="AH464" s="35"/>
      <c r="AI464" s="2"/>
      <c r="AJ464" s="2"/>
      <c r="AK464" s="35"/>
      <c r="AL464" s="55">
        <f t="shared" si="2"/>
        <v>40030</v>
      </c>
      <c r="AM464" s="35"/>
      <c r="AN464" s="35">
        <v>39910</v>
      </c>
      <c r="AO464" s="176">
        <f t="shared" si="3"/>
        <v>39910</v>
      </c>
      <c r="AP464" s="2"/>
      <c r="AQ464" s="2"/>
      <c r="AR464" s="2"/>
      <c r="AS464" s="2"/>
      <c r="AT464" s="2"/>
      <c r="AU464" s="1"/>
      <c r="AV464" s="1"/>
      <c r="AW464" s="1"/>
      <c r="AX464" s="1"/>
      <c r="AY464" s="1"/>
      <c r="AZ464" s="1"/>
      <c r="BA464" s="1"/>
      <c r="BB464" s="1"/>
      <c r="BC464" s="1"/>
      <c r="BD464" s="1"/>
      <c r="BE464" s="1"/>
      <c r="BF464" s="1"/>
      <c r="BG464" s="1"/>
      <c r="BH464" s="1"/>
      <c r="BI464" s="1"/>
      <c r="BJ464" s="1"/>
      <c r="BK464" s="1"/>
      <c r="BL464" s="1"/>
      <c r="BM464" s="1"/>
    </row>
    <row r="465" spans="1:65" ht="76.5" x14ac:dyDescent="0.2">
      <c r="A465" s="184">
        <v>154</v>
      </c>
      <c r="B465" s="181" t="s">
        <v>1387</v>
      </c>
      <c r="C465" s="2" t="s">
        <v>1037</v>
      </c>
      <c r="D465" s="10" t="s">
        <v>1386</v>
      </c>
      <c r="E465" s="2" t="s">
        <v>123</v>
      </c>
      <c r="F465" s="39" t="s">
        <v>1388</v>
      </c>
      <c r="G465" s="6"/>
      <c r="H465" s="7"/>
      <c r="I465" s="31"/>
      <c r="J465" s="31"/>
      <c r="K465" s="137" t="s">
        <v>1367</v>
      </c>
      <c r="L465" s="136" t="s">
        <v>1389</v>
      </c>
      <c r="M465" s="2" t="s">
        <v>1390</v>
      </c>
      <c r="N465" s="31">
        <v>43607</v>
      </c>
      <c r="O465" s="35">
        <v>116000</v>
      </c>
      <c r="P465" s="32">
        <v>12561</v>
      </c>
      <c r="Q465" s="31">
        <v>43607</v>
      </c>
      <c r="R465" s="31">
        <v>43830</v>
      </c>
      <c r="S465" s="2" t="s">
        <v>765</v>
      </c>
      <c r="T465" s="2"/>
      <c r="U465" s="35"/>
      <c r="V465" s="35"/>
      <c r="W465" s="2" t="s">
        <v>141</v>
      </c>
      <c r="X465" s="2" t="s">
        <v>853</v>
      </c>
      <c r="Y465" s="2" t="s">
        <v>130</v>
      </c>
      <c r="Z465" s="31">
        <v>43812</v>
      </c>
      <c r="AA465" s="32">
        <v>12714</v>
      </c>
      <c r="AB465" s="9" t="s">
        <v>834</v>
      </c>
      <c r="AC465" s="31">
        <v>43830</v>
      </c>
      <c r="AD465" s="31">
        <v>44012</v>
      </c>
      <c r="AE465" s="2"/>
      <c r="AF465" s="2"/>
      <c r="AG465" s="35">
        <v>58000</v>
      </c>
      <c r="AH465" s="35"/>
      <c r="AI465" s="2"/>
      <c r="AJ465" s="2"/>
      <c r="AK465" s="35"/>
      <c r="AL465" s="55">
        <f t="shared" ref="AL465:AL605" si="4">O465-AH465+AG465</f>
        <v>174000</v>
      </c>
      <c r="AM465" s="35"/>
      <c r="AN465" s="35">
        <v>63938.2</v>
      </c>
      <c r="AO465" s="176">
        <f t="shared" si="3"/>
        <v>63938.2</v>
      </c>
      <c r="AP465" s="2" t="s">
        <v>1029</v>
      </c>
      <c r="AQ465" s="31">
        <v>43508</v>
      </c>
      <c r="AR465" s="31">
        <v>43873</v>
      </c>
      <c r="AS465" s="2">
        <v>12543</v>
      </c>
      <c r="AT465" s="2" t="s">
        <v>1394</v>
      </c>
      <c r="AU465" s="43">
        <v>12561</v>
      </c>
      <c r="AV465" s="1"/>
      <c r="AW465" s="1"/>
      <c r="AX465" s="1"/>
      <c r="AY465" s="1"/>
      <c r="AZ465" s="1"/>
      <c r="BA465" s="1"/>
      <c r="BB465" s="1"/>
      <c r="BC465" s="1"/>
      <c r="BD465" s="1"/>
      <c r="BE465" s="1"/>
      <c r="BF465" s="1"/>
      <c r="BG465" s="1"/>
      <c r="BH465" s="1"/>
      <c r="BI465" s="1"/>
      <c r="BJ465" s="1"/>
      <c r="BK465" s="1"/>
      <c r="BL465" s="1"/>
      <c r="BM465" s="1"/>
    </row>
    <row r="466" spans="1:65" ht="38.25" x14ac:dyDescent="0.2">
      <c r="A466" s="184">
        <v>155</v>
      </c>
      <c r="B466" s="181" t="s">
        <v>1376</v>
      </c>
      <c r="C466" s="2" t="s">
        <v>1097</v>
      </c>
      <c r="D466" s="10" t="s">
        <v>158</v>
      </c>
      <c r="E466" s="2" t="s">
        <v>123</v>
      </c>
      <c r="F466" s="39" t="s">
        <v>171</v>
      </c>
      <c r="G466" s="6" t="s">
        <v>1393</v>
      </c>
      <c r="H466" s="7" t="s">
        <v>1093</v>
      </c>
      <c r="I466" s="31">
        <v>43588</v>
      </c>
      <c r="J466" s="31">
        <v>43954</v>
      </c>
      <c r="K466" s="137" t="s">
        <v>1368</v>
      </c>
      <c r="L466" s="136" t="s">
        <v>1391</v>
      </c>
      <c r="M466" s="2" t="s">
        <v>1392</v>
      </c>
      <c r="N466" s="31">
        <v>43612</v>
      </c>
      <c r="O466" s="35">
        <v>441554</v>
      </c>
      <c r="P466" s="32">
        <v>12566</v>
      </c>
      <c r="Q466" s="31">
        <v>43612</v>
      </c>
      <c r="R466" s="31">
        <v>43830</v>
      </c>
      <c r="S466" s="2" t="s">
        <v>1354</v>
      </c>
      <c r="T466" s="2"/>
      <c r="U466" s="35"/>
      <c r="V466" s="35"/>
      <c r="W466" s="2" t="s">
        <v>229</v>
      </c>
      <c r="X466" s="2"/>
      <c r="Y466" s="2"/>
      <c r="Z466" s="2"/>
      <c r="AA466" s="2"/>
      <c r="AB466" s="2"/>
      <c r="AC466" s="2"/>
      <c r="AD466" s="2"/>
      <c r="AE466" s="2"/>
      <c r="AF466" s="2"/>
      <c r="AG466" s="35"/>
      <c r="AH466" s="35"/>
      <c r="AI466" s="2"/>
      <c r="AJ466" s="2"/>
      <c r="AK466" s="35"/>
      <c r="AL466" s="55">
        <f t="shared" si="4"/>
        <v>441554</v>
      </c>
      <c r="AM466" s="35"/>
      <c r="AN466" s="35">
        <v>441554</v>
      </c>
      <c r="AO466" s="176">
        <f t="shared" si="3"/>
        <v>441554</v>
      </c>
      <c r="AP466" s="2"/>
      <c r="AQ466" s="2"/>
      <c r="AR466" s="2"/>
      <c r="AS466" s="2"/>
      <c r="AT466" s="2"/>
      <c r="AU466" s="1"/>
      <c r="AV466" s="1"/>
      <c r="AW466" s="1"/>
      <c r="AX466" s="1"/>
      <c r="AY466" s="1"/>
      <c r="AZ466" s="1"/>
      <c r="BA466" s="1"/>
      <c r="BB466" s="1"/>
      <c r="BC466" s="1"/>
      <c r="BD466" s="1"/>
      <c r="BE466" s="1"/>
      <c r="BF466" s="1"/>
      <c r="BG466" s="1"/>
      <c r="BH466" s="1"/>
      <c r="BI466" s="1"/>
      <c r="BJ466" s="1"/>
      <c r="BK466" s="1"/>
      <c r="BL466" s="1"/>
      <c r="BM466" s="1"/>
    </row>
    <row r="467" spans="1:65" ht="89.25" x14ac:dyDescent="0.2">
      <c r="A467" s="184">
        <v>156</v>
      </c>
      <c r="B467" s="181" t="s">
        <v>1376</v>
      </c>
      <c r="C467" s="2" t="s">
        <v>1097</v>
      </c>
      <c r="D467" s="10" t="s">
        <v>158</v>
      </c>
      <c r="E467" s="2" t="s">
        <v>123</v>
      </c>
      <c r="F467" s="39" t="s">
        <v>171</v>
      </c>
      <c r="G467" s="6" t="s">
        <v>1393</v>
      </c>
      <c r="H467" s="7" t="s">
        <v>1093</v>
      </c>
      <c r="I467" s="31">
        <v>43588</v>
      </c>
      <c r="J467" s="31">
        <v>43954</v>
      </c>
      <c r="K467" s="137" t="s">
        <v>1369</v>
      </c>
      <c r="L467" s="136" t="s">
        <v>293</v>
      </c>
      <c r="M467" s="2" t="s">
        <v>235</v>
      </c>
      <c r="N467" s="31">
        <v>43612</v>
      </c>
      <c r="O467" s="35">
        <v>730665</v>
      </c>
      <c r="P467" s="32">
        <v>12562</v>
      </c>
      <c r="Q467" s="31">
        <v>43612</v>
      </c>
      <c r="R467" s="31">
        <v>43830</v>
      </c>
      <c r="S467" s="2" t="s">
        <v>1354</v>
      </c>
      <c r="T467" s="2"/>
      <c r="U467" s="35"/>
      <c r="V467" s="35"/>
      <c r="W467" s="2" t="s">
        <v>229</v>
      </c>
      <c r="X467" s="2" t="s">
        <v>285</v>
      </c>
      <c r="Y467" s="2" t="s">
        <v>130</v>
      </c>
      <c r="Z467" s="31">
        <v>43763</v>
      </c>
      <c r="AA467" s="32">
        <v>12670</v>
      </c>
      <c r="AB467" s="9" t="s">
        <v>1758</v>
      </c>
      <c r="AC467" s="2"/>
      <c r="AD467" s="2"/>
      <c r="AE467" s="2"/>
      <c r="AF467" s="2"/>
      <c r="AG467" s="35">
        <v>7256.25</v>
      </c>
      <c r="AH467" s="35"/>
      <c r="AI467" s="2"/>
      <c r="AJ467" s="2"/>
      <c r="AK467" s="35"/>
      <c r="AL467" s="55">
        <f t="shared" si="4"/>
        <v>737921.25</v>
      </c>
      <c r="AM467" s="35"/>
      <c r="AN467" s="35">
        <v>737921.25</v>
      </c>
      <c r="AO467" s="176">
        <f t="shared" si="3"/>
        <v>737921.25</v>
      </c>
      <c r="AP467" s="2"/>
      <c r="AQ467" s="2"/>
      <c r="AR467" s="2"/>
      <c r="AS467" s="2"/>
      <c r="AT467" s="2"/>
      <c r="AU467" s="1"/>
      <c r="AV467" s="1"/>
      <c r="AW467" s="1"/>
      <c r="AX467" s="1"/>
      <c r="AY467" s="1"/>
      <c r="AZ467" s="1"/>
      <c r="BA467" s="1"/>
      <c r="BB467" s="1"/>
      <c r="BC467" s="1"/>
      <c r="BD467" s="1"/>
      <c r="BE467" s="1"/>
      <c r="BF467" s="1"/>
      <c r="BG467" s="1"/>
      <c r="BH467" s="1"/>
      <c r="BI467" s="1"/>
      <c r="BJ467" s="1"/>
      <c r="BK467" s="1"/>
      <c r="BL467" s="1"/>
      <c r="BM467" s="1"/>
    </row>
    <row r="468" spans="1:65" ht="38.25" x14ac:dyDescent="0.2">
      <c r="A468" s="184">
        <v>157</v>
      </c>
      <c r="B468" s="181" t="s">
        <v>1376</v>
      </c>
      <c r="C468" s="2" t="s">
        <v>1097</v>
      </c>
      <c r="D468" s="10" t="s">
        <v>158</v>
      </c>
      <c r="E468" s="2" t="s">
        <v>123</v>
      </c>
      <c r="F468" s="39" t="s">
        <v>171</v>
      </c>
      <c r="G468" s="6" t="s">
        <v>1393</v>
      </c>
      <c r="H468" s="7" t="s">
        <v>1093</v>
      </c>
      <c r="I468" s="31">
        <v>43588</v>
      </c>
      <c r="J468" s="31">
        <v>43954</v>
      </c>
      <c r="K468" s="137" t="s">
        <v>1370</v>
      </c>
      <c r="L468" s="136" t="s">
        <v>1377</v>
      </c>
      <c r="M468" s="2" t="s">
        <v>1378</v>
      </c>
      <c r="N468" s="31">
        <v>43612</v>
      </c>
      <c r="O468" s="35">
        <v>18470</v>
      </c>
      <c r="P468" s="32">
        <v>12562</v>
      </c>
      <c r="Q468" s="31">
        <v>43612</v>
      </c>
      <c r="R468" s="31">
        <v>43830</v>
      </c>
      <c r="S468" s="2" t="s">
        <v>1354</v>
      </c>
      <c r="T468" s="2"/>
      <c r="U468" s="35"/>
      <c r="V468" s="35"/>
      <c r="W468" s="2" t="s">
        <v>229</v>
      </c>
      <c r="X468" s="2"/>
      <c r="Y468" s="2"/>
      <c r="Z468" s="2"/>
      <c r="AA468" s="2"/>
      <c r="AB468" s="2"/>
      <c r="AC468" s="2"/>
      <c r="AD468" s="2"/>
      <c r="AE468" s="2"/>
      <c r="AF468" s="2"/>
      <c r="AG468" s="35"/>
      <c r="AH468" s="35"/>
      <c r="AI468" s="2"/>
      <c r="AJ468" s="2"/>
      <c r="AK468" s="35"/>
      <c r="AL468" s="55">
        <f t="shared" si="4"/>
        <v>18470</v>
      </c>
      <c r="AM468" s="35"/>
      <c r="AN468" s="35">
        <v>18470</v>
      </c>
      <c r="AO468" s="176">
        <f t="shared" ref="AO468:AO531" si="5">AM468+AN468</f>
        <v>18470</v>
      </c>
      <c r="AP468" s="2"/>
      <c r="AQ468" s="2"/>
      <c r="AR468" s="2"/>
      <c r="AS468" s="2"/>
      <c r="AT468" s="2"/>
      <c r="AU468" s="1"/>
      <c r="AV468" s="1"/>
      <c r="AW468" s="1"/>
      <c r="AX468" s="1"/>
      <c r="AY468" s="1"/>
      <c r="AZ468" s="1"/>
      <c r="BA468" s="1"/>
      <c r="BB468" s="1"/>
      <c r="BC468" s="1"/>
      <c r="BD468" s="1"/>
      <c r="BE468" s="1"/>
      <c r="BF468" s="1"/>
      <c r="BG468" s="1"/>
      <c r="BH468" s="1"/>
      <c r="BI468" s="1"/>
      <c r="BJ468" s="1"/>
      <c r="BK468" s="1"/>
      <c r="BL468" s="1"/>
      <c r="BM468" s="1"/>
    </row>
    <row r="469" spans="1:65" ht="38.25" x14ac:dyDescent="0.2">
      <c r="A469" s="184">
        <v>158</v>
      </c>
      <c r="B469" s="181" t="s">
        <v>1376</v>
      </c>
      <c r="C469" s="2" t="s">
        <v>1097</v>
      </c>
      <c r="D469" s="10" t="s">
        <v>158</v>
      </c>
      <c r="E469" s="2" t="s">
        <v>123</v>
      </c>
      <c r="F469" s="39" t="s">
        <v>171</v>
      </c>
      <c r="G469" s="6" t="s">
        <v>1393</v>
      </c>
      <c r="H469" s="7" t="s">
        <v>1093</v>
      </c>
      <c r="I469" s="31">
        <v>43588</v>
      </c>
      <c r="J469" s="31">
        <v>43954</v>
      </c>
      <c r="K469" s="137" t="s">
        <v>1371</v>
      </c>
      <c r="L469" s="136" t="s">
        <v>1379</v>
      </c>
      <c r="M469" s="2" t="s">
        <v>1380</v>
      </c>
      <c r="N469" s="31">
        <v>43612</v>
      </c>
      <c r="O469" s="35">
        <v>186460</v>
      </c>
      <c r="P469" s="32">
        <v>12562</v>
      </c>
      <c r="Q469" s="31">
        <v>43612</v>
      </c>
      <c r="R469" s="31">
        <v>43830</v>
      </c>
      <c r="S469" s="2" t="s">
        <v>1354</v>
      </c>
      <c r="T469" s="2"/>
      <c r="U469" s="35"/>
      <c r="V469" s="35"/>
      <c r="W469" s="2" t="s">
        <v>229</v>
      </c>
      <c r="X469" s="2"/>
      <c r="Y469" s="2"/>
      <c r="Z469" s="2"/>
      <c r="AA469" s="2"/>
      <c r="AB469" s="2"/>
      <c r="AC469" s="2"/>
      <c r="AD469" s="2"/>
      <c r="AE469" s="2"/>
      <c r="AF469" s="2"/>
      <c r="AG469" s="35"/>
      <c r="AH469" s="35"/>
      <c r="AI469" s="2"/>
      <c r="AJ469" s="2"/>
      <c r="AK469" s="35"/>
      <c r="AL469" s="55">
        <f t="shared" si="4"/>
        <v>186460</v>
      </c>
      <c r="AM469" s="35"/>
      <c r="AN469" s="35">
        <v>180165.9</v>
      </c>
      <c r="AO469" s="176">
        <f t="shared" si="5"/>
        <v>180165.9</v>
      </c>
      <c r="AP469" s="2"/>
      <c r="AQ469" s="2"/>
      <c r="AR469" s="2"/>
      <c r="AS469" s="2"/>
      <c r="AT469" s="2"/>
      <c r="AU469" s="1"/>
      <c r="AV469" s="1"/>
      <c r="AW469" s="1"/>
      <c r="AX469" s="1"/>
      <c r="AY469" s="1"/>
      <c r="AZ469" s="1"/>
      <c r="BA469" s="1"/>
      <c r="BB469" s="1"/>
      <c r="BC469" s="1"/>
      <c r="BD469" s="1"/>
      <c r="BE469" s="1"/>
      <c r="BF469" s="1"/>
      <c r="BG469" s="1"/>
      <c r="BH469" s="1"/>
      <c r="BI469" s="1"/>
      <c r="BJ469" s="1"/>
      <c r="BK469" s="1"/>
      <c r="BL469" s="1"/>
      <c r="BM469" s="1"/>
    </row>
    <row r="470" spans="1:65" ht="76.5" x14ac:dyDescent="0.2">
      <c r="A470" s="184">
        <v>159</v>
      </c>
      <c r="B470" s="181" t="s">
        <v>1376</v>
      </c>
      <c r="C470" s="2" t="s">
        <v>1097</v>
      </c>
      <c r="D470" s="10" t="s">
        <v>158</v>
      </c>
      <c r="E470" s="2" t="s">
        <v>123</v>
      </c>
      <c r="F470" s="39" t="s">
        <v>171</v>
      </c>
      <c r="G470" s="6" t="s">
        <v>1393</v>
      </c>
      <c r="H470" s="7" t="s">
        <v>1093</v>
      </c>
      <c r="I470" s="31">
        <v>43588</v>
      </c>
      <c r="J470" s="31">
        <v>43954</v>
      </c>
      <c r="K470" s="137" t="s">
        <v>1372</v>
      </c>
      <c r="L470" s="136" t="s">
        <v>1381</v>
      </c>
      <c r="M470" s="2" t="s">
        <v>1382</v>
      </c>
      <c r="N470" s="31">
        <v>43612</v>
      </c>
      <c r="O470" s="35">
        <v>90524</v>
      </c>
      <c r="P470" s="32">
        <v>12562</v>
      </c>
      <c r="Q470" s="31">
        <v>43612</v>
      </c>
      <c r="R470" s="31">
        <v>43830</v>
      </c>
      <c r="S470" s="2" t="s">
        <v>1354</v>
      </c>
      <c r="T470" s="2"/>
      <c r="U470" s="35"/>
      <c r="V470" s="35"/>
      <c r="W470" s="2" t="s">
        <v>229</v>
      </c>
      <c r="X470" s="2" t="s">
        <v>285</v>
      </c>
      <c r="Y470" s="2" t="s">
        <v>130</v>
      </c>
      <c r="Z470" s="31">
        <v>43763</v>
      </c>
      <c r="AA470" s="32">
        <v>12675</v>
      </c>
      <c r="AB470" s="9" t="s">
        <v>1762</v>
      </c>
      <c r="AC470" s="2"/>
      <c r="AD470" s="2"/>
      <c r="AE470" s="2"/>
      <c r="AF470" s="2"/>
      <c r="AG470" s="35">
        <v>750</v>
      </c>
      <c r="AH470" s="35"/>
      <c r="AI470" s="2"/>
      <c r="AJ470" s="2"/>
      <c r="AK470" s="35"/>
      <c r="AL470" s="55">
        <f t="shared" si="4"/>
        <v>91274</v>
      </c>
      <c r="AM470" s="35"/>
      <c r="AN470" s="35">
        <v>91274</v>
      </c>
      <c r="AO470" s="176">
        <f t="shared" si="5"/>
        <v>91274</v>
      </c>
      <c r="AP470" s="2"/>
      <c r="AQ470" s="2"/>
      <c r="AR470" s="2"/>
      <c r="AS470" s="2"/>
      <c r="AT470" s="2"/>
      <c r="AU470" s="1"/>
      <c r="AV470" s="1"/>
      <c r="AW470" s="1"/>
      <c r="AX470" s="1"/>
      <c r="AY470" s="1"/>
      <c r="AZ470" s="1"/>
      <c r="BA470" s="1"/>
      <c r="BB470" s="1"/>
      <c r="BC470" s="1"/>
      <c r="BD470" s="1"/>
      <c r="BE470" s="1"/>
      <c r="BF470" s="1"/>
      <c r="BG470" s="1"/>
      <c r="BH470" s="1"/>
      <c r="BI470" s="1"/>
      <c r="BJ470" s="1"/>
      <c r="BK470" s="1"/>
      <c r="BL470" s="1"/>
      <c r="BM470" s="1"/>
    </row>
    <row r="471" spans="1:65" ht="38.25" x14ac:dyDescent="0.2">
      <c r="A471" s="184">
        <v>160</v>
      </c>
      <c r="B471" s="181" t="s">
        <v>1376</v>
      </c>
      <c r="C471" s="2" t="s">
        <v>1097</v>
      </c>
      <c r="D471" s="10" t="s">
        <v>158</v>
      </c>
      <c r="E471" s="2" t="s">
        <v>123</v>
      </c>
      <c r="F471" s="39" t="s">
        <v>171</v>
      </c>
      <c r="G471" s="6" t="s">
        <v>1393</v>
      </c>
      <c r="H471" s="7" t="s">
        <v>1093</v>
      </c>
      <c r="I471" s="31">
        <v>43588</v>
      </c>
      <c r="J471" s="31">
        <v>43954</v>
      </c>
      <c r="K471" s="137" t="s">
        <v>1373</v>
      </c>
      <c r="L471" s="136" t="s">
        <v>1383</v>
      </c>
      <c r="M471" s="2" t="s">
        <v>174</v>
      </c>
      <c r="N471" s="31">
        <v>43612</v>
      </c>
      <c r="O471" s="35">
        <v>23220</v>
      </c>
      <c r="P471" s="32">
        <v>12562</v>
      </c>
      <c r="Q471" s="31">
        <v>43612</v>
      </c>
      <c r="R471" s="31">
        <v>43830</v>
      </c>
      <c r="S471" s="2" t="s">
        <v>1354</v>
      </c>
      <c r="T471" s="2"/>
      <c r="U471" s="35"/>
      <c r="V471" s="35"/>
      <c r="W471" s="2" t="s">
        <v>229</v>
      </c>
      <c r="X471" s="2"/>
      <c r="Y471" s="2"/>
      <c r="Z471" s="2"/>
      <c r="AA471" s="2"/>
      <c r="AB471" s="2"/>
      <c r="AC471" s="2"/>
      <c r="AD471" s="2"/>
      <c r="AE471" s="2"/>
      <c r="AF471" s="2"/>
      <c r="AG471" s="35"/>
      <c r="AH471" s="35"/>
      <c r="AI471" s="2"/>
      <c r="AJ471" s="2"/>
      <c r="AK471" s="35"/>
      <c r="AL471" s="55">
        <f t="shared" si="4"/>
        <v>23220</v>
      </c>
      <c r="AM471" s="35"/>
      <c r="AN471" s="35">
        <v>13698.4</v>
      </c>
      <c r="AO471" s="176">
        <f t="shared" si="5"/>
        <v>13698.4</v>
      </c>
      <c r="AP471" s="2"/>
      <c r="AQ471" s="2"/>
      <c r="AR471" s="2"/>
      <c r="AS471" s="2"/>
      <c r="AT471" s="2"/>
      <c r="AU471" s="1"/>
      <c r="AV471" s="1"/>
      <c r="AW471" s="1"/>
      <c r="AX471" s="1"/>
      <c r="AY471" s="1"/>
      <c r="AZ471" s="1"/>
      <c r="BA471" s="1"/>
      <c r="BB471" s="1"/>
      <c r="BC471" s="1"/>
      <c r="BD471" s="1"/>
      <c r="BE471" s="1"/>
      <c r="BF471" s="1"/>
      <c r="BG471" s="1"/>
      <c r="BH471" s="1"/>
      <c r="BI471" s="1"/>
      <c r="BJ471" s="1"/>
      <c r="BK471" s="1"/>
      <c r="BL471" s="1"/>
      <c r="BM471" s="1"/>
    </row>
    <row r="472" spans="1:65" ht="38.25" x14ac:dyDescent="0.2">
      <c r="A472" s="184">
        <v>161</v>
      </c>
      <c r="B472" s="181" t="s">
        <v>1376</v>
      </c>
      <c r="C472" s="2" t="s">
        <v>1097</v>
      </c>
      <c r="D472" s="10" t="s">
        <v>158</v>
      </c>
      <c r="E472" s="2" t="s">
        <v>123</v>
      </c>
      <c r="F472" s="39" t="s">
        <v>171</v>
      </c>
      <c r="G472" s="6" t="s">
        <v>1393</v>
      </c>
      <c r="H472" s="7" t="s">
        <v>1093</v>
      </c>
      <c r="I472" s="31">
        <v>43588</v>
      </c>
      <c r="J472" s="31">
        <v>43954</v>
      </c>
      <c r="K472" s="137" t="s">
        <v>1374</v>
      </c>
      <c r="L472" s="136" t="s">
        <v>591</v>
      </c>
      <c r="M472" s="2" t="s">
        <v>592</v>
      </c>
      <c r="N472" s="31">
        <v>43612</v>
      </c>
      <c r="O472" s="35">
        <v>108304</v>
      </c>
      <c r="P472" s="32">
        <v>12562</v>
      </c>
      <c r="Q472" s="31">
        <v>43612</v>
      </c>
      <c r="R472" s="31">
        <v>43830</v>
      </c>
      <c r="S472" s="2" t="s">
        <v>1354</v>
      </c>
      <c r="T472" s="2"/>
      <c r="U472" s="35"/>
      <c r="V472" s="35"/>
      <c r="W472" s="2" t="s">
        <v>229</v>
      </c>
      <c r="X472" s="2"/>
      <c r="Y472" s="2"/>
      <c r="Z472" s="2"/>
      <c r="AA472" s="2"/>
      <c r="AB472" s="2"/>
      <c r="AC472" s="2"/>
      <c r="AD472" s="2"/>
      <c r="AE472" s="2"/>
      <c r="AF472" s="2"/>
      <c r="AG472" s="35"/>
      <c r="AH472" s="35"/>
      <c r="AI472" s="2"/>
      <c r="AJ472" s="2"/>
      <c r="AK472" s="35"/>
      <c r="AL472" s="55">
        <f t="shared" si="4"/>
        <v>108304</v>
      </c>
      <c r="AM472" s="35"/>
      <c r="AN472" s="35">
        <v>108054.6</v>
      </c>
      <c r="AO472" s="176">
        <f t="shared" si="5"/>
        <v>108054.6</v>
      </c>
      <c r="AP472" s="2"/>
      <c r="AQ472" s="2"/>
      <c r="AR472" s="2"/>
      <c r="AS472" s="2"/>
      <c r="AT472" s="2"/>
      <c r="AU472" s="1"/>
      <c r="AV472" s="1"/>
      <c r="AW472" s="1"/>
      <c r="AX472" s="1"/>
      <c r="AY472" s="1"/>
      <c r="AZ472" s="1"/>
      <c r="BA472" s="1"/>
      <c r="BB472" s="1"/>
      <c r="BC472" s="1"/>
      <c r="BD472" s="1"/>
      <c r="BE472" s="1"/>
      <c r="BF472" s="1"/>
      <c r="BG472" s="1"/>
      <c r="BH472" s="1"/>
      <c r="BI472" s="1"/>
      <c r="BJ472" s="1"/>
      <c r="BK472" s="1"/>
      <c r="BL472" s="1"/>
      <c r="BM472" s="1"/>
    </row>
    <row r="473" spans="1:65" ht="89.25" x14ac:dyDescent="0.2">
      <c r="A473" s="184">
        <v>162</v>
      </c>
      <c r="B473" s="181" t="s">
        <v>1376</v>
      </c>
      <c r="C473" s="2" t="s">
        <v>1097</v>
      </c>
      <c r="D473" s="10" t="s">
        <v>158</v>
      </c>
      <c r="E473" s="2" t="s">
        <v>123</v>
      </c>
      <c r="F473" s="39" t="s">
        <v>171</v>
      </c>
      <c r="G473" s="6" t="s">
        <v>1393</v>
      </c>
      <c r="H473" s="7" t="s">
        <v>1093</v>
      </c>
      <c r="I473" s="31">
        <v>43588</v>
      </c>
      <c r="J473" s="31">
        <v>43954</v>
      </c>
      <c r="K473" s="137" t="s">
        <v>1375</v>
      </c>
      <c r="L473" s="136" t="s">
        <v>1080</v>
      </c>
      <c r="M473" s="2" t="s">
        <v>172</v>
      </c>
      <c r="N473" s="31">
        <v>43612</v>
      </c>
      <c r="O473" s="35">
        <v>167618</v>
      </c>
      <c r="P473" s="32">
        <v>12562</v>
      </c>
      <c r="Q473" s="31">
        <v>43612</v>
      </c>
      <c r="R473" s="31">
        <v>43830</v>
      </c>
      <c r="S473" s="2" t="s">
        <v>1354</v>
      </c>
      <c r="T473" s="2"/>
      <c r="U473" s="35"/>
      <c r="V473" s="35"/>
      <c r="W473" s="2" t="s">
        <v>229</v>
      </c>
      <c r="X473" s="2" t="s">
        <v>285</v>
      </c>
      <c r="Y473" s="2" t="s">
        <v>130</v>
      </c>
      <c r="Z473" s="31">
        <v>43763</v>
      </c>
      <c r="AA473" s="32">
        <v>12670</v>
      </c>
      <c r="AB473" s="9" t="s">
        <v>1759</v>
      </c>
      <c r="AC473" s="2"/>
      <c r="AD473" s="2"/>
      <c r="AE473" s="2"/>
      <c r="AF473" s="2"/>
      <c r="AG473" s="35">
        <v>18150</v>
      </c>
      <c r="AH473" s="35"/>
      <c r="AI473" s="2"/>
      <c r="AJ473" s="2"/>
      <c r="AK473" s="35"/>
      <c r="AL473" s="55">
        <f t="shared" si="4"/>
        <v>185768</v>
      </c>
      <c r="AM473" s="35"/>
      <c r="AN473" s="35">
        <v>185726.2</v>
      </c>
      <c r="AO473" s="176">
        <f t="shared" si="5"/>
        <v>185726.2</v>
      </c>
      <c r="AP473" s="2"/>
      <c r="AQ473" s="2"/>
      <c r="AR473" s="2"/>
      <c r="AS473" s="2"/>
      <c r="AT473" s="2"/>
      <c r="AU473" s="1"/>
      <c r="AV473" s="1"/>
      <c r="AW473" s="1"/>
      <c r="AX473" s="1"/>
      <c r="AY473" s="1"/>
      <c r="AZ473" s="1"/>
      <c r="BA473" s="1"/>
      <c r="BB473" s="1"/>
      <c r="BC473" s="1"/>
      <c r="BD473" s="1"/>
      <c r="BE473" s="1"/>
      <c r="BF473" s="1"/>
      <c r="BG473" s="1"/>
      <c r="BH473" s="1"/>
      <c r="BI473" s="1"/>
      <c r="BJ473" s="1"/>
      <c r="BK473" s="1"/>
      <c r="BL473" s="1"/>
      <c r="BM473" s="1"/>
    </row>
    <row r="474" spans="1:65" ht="38.25" x14ac:dyDescent="0.2">
      <c r="A474" s="184">
        <v>163</v>
      </c>
      <c r="B474" s="181" t="s">
        <v>955</v>
      </c>
      <c r="C474" s="2" t="s">
        <v>810</v>
      </c>
      <c r="D474" s="10" t="s">
        <v>158</v>
      </c>
      <c r="E474" s="2" t="s">
        <v>123</v>
      </c>
      <c r="F474" s="39" t="s">
        <v>956</v>
      </c>
      <c r="G474" s="6" t="s">
        <v>959</v>
      </c>
      <c r="H474" s="7" t="s">
        <v>754</v>
      </c>
      <c r="I474" s="31">
        <v>43319</v>
      </c>
      <c r="J474" s="31">
        <v>43684</v>
      </c>
      <c r="K474" s="137" t="s">
        <v>1399</v>
      </c>
      <c r="L474" s="136" t="s">
        <v>1426</v>
      </c>
      <c r="M474" s="2" t="s">
        <v>958</v>
      </c>
      <c r="N474" s="31">
        <v>43621</v>
      </c>
      <c r="O474" s="35">
        <v>18900</v>
      </c>
      <c r="P474" s="32">
        <v>12568</v>
      </c>
      <c r="Q474" s="31">
        <v>43621</v>
      </c>
      <c r="R474" s="31" t="s">
        <v>1427</v>
      </c>
      <c r="S474" s="2" t="s">
        <v>765</v>
      </c>
      <c r="T474" s="2"/>
      <c r="U474" s="35"/>
      <c r="V474" s="35"/>
      <c r="W474" s="2" t="s">
        <v>129</v>
      </c>
      <c r="X474" s="2"/>
      <c r="Y474" s="2"/>
      <c r="Z474" s="2"/>
      <c r="AA474" s="2"/>
      <c r="AB474" s="2"/>
      <c r="AC474" s="2"/>
      <c r="AD474" s="2"/>
      <c r="AE474" s="2"/>
      <c r="AF474" s="2"/>
      <c r="AG474" s="35"/>
      <c r="AH474" s="35"/>
      <c r="AI474" s="2"/>
      <c r="AJ474" s="2"/>
      <c r="AK474" s="35"/>
      <c r="AL474" s="55">
        <f t="shared" si="4"/>
        <v>18900</v>
      </c>
      <c r="AM474" s="35"/>
      <c r="AN474" s="35">
        <v>18900</v>
      </c>
      <c r="AO474" s="176">
        <f t="shared" si="5"/>
        <v>18900</v>
      </c>
      <c r="AP474" s="2"/>
      <c r="AQ474" s="2"/>
      <c r="AR474" s="2"/>
      <c r="AS474" s="2"/>
      <c r="AT474" s="2"/>
      <c r="AU474" s="1"/>
      <c r="AV474" s="1"/>
      <c r="AW474" s="1"/>
      <c r="AX474" s="1"/>
      <c r="AY474" s="1"/>
      <c r="AZ474" s="1"/>
      <c r="BA474" s="1"/>
      <c r="BB474" s="1"/>
      <c r="BC474" s="1"/>
      <c r="BD474" s="1"/>
      <c r="BE474" s="1"/>
      <c r="BF474" s="1"/>
      <c r="BG474" s="1"/>
      <c r="BH474" s="1"/>
      <c r="BI474" s="1"/>
      <c r="BJ474" s="1"/>
      <c r="BK474" s="1"/>
      <c r="BL474" s="1"/>
      <c r="BM474" s="1"/>
    </row>
    <row r="475" spans="1:65" ht="25.5" x14ac:dyDescent="0.2">
      <c r="A475" s="184">
        <v>164</v>
      </c>
      <c r="B475" s="181" t="s">
        <v>1416</v>
      </c>
      <c r="C475" s="2" t="s">
        <v>1138</v>
      </c>
      <c r="D475" s="10" t="s">
        <v>158</v>
      </c>
      <c r="E475" s="2" t="s">
        <v>123</v>
      </c>
      <c r="F475" s="39" t="s">
        <v>1417</v>
      </c>
      <c r="G475" s="6" t="s">
        <v>1418</v>
      </c>
      <c r="H475" s="7" t="s">
        <v>1088</v>
      </c>
      <c r="I475" s="31">
        <v>43585</v>
      </c>
      <c r="J475" s="31">
        <v>43951</v>
      </c>
      <c r="K475" s="137" t="s">
        <v>1400</v>
      </c>
      <c r="L475" s="136" t="s">
        <v>191</v>
      </c>
      <c r="M475" s="2" t="s">
        <v>640</v>
      </c>
      <c r="N475" s="31">
        <v>43622</v>
      </c>
      <c r="O475" s="35">
        <v>39137.5</v>
      </c>
      <c r="P475" s="32">
        <v>12572</v>
      </c>
      <c r="Q475" s="31">
        <v>43622</v>
      </c>
      <c r="R475" s="31">
        <v>43830</v>
      </c>
      <c r="S475" s="2" t="s">
        <v>765</v>
      </c>
      <c r="T475" s="2"/>
      <c r="U475" s="35"/>
      <c r="V475" s="35"/>
      <c r="W475" s="2" t="s">
        <v>141</v>
      </c>
      <c r="X475" s="2"/>
      <c r="Y475" s="2"/>
      <c r="Z475" s="2"/>
      <c r="AA475" s="2"/>
      <c r="AB475" s="2"/>
      <c r="AC475" s="2"/>
      <c r="AD475" s="2"/>
      <c r="AE475" s="2"/>
      <c r="AF475" s="2"/>
      <c r="AG475" s="35"/>
      <c r="AH475" s="35"/>
      <c r="AI475" s="2"/>
      <c r="AJ475" s="2"/>
      <c r="AK475" s="35"/>
      <c r="AL475" s="55">
        <f t="shared" si="4"/>
        <v>39137.5</v>
      </c>
      <c r="AM475" s="35"/>
      <c r="AN475" s="35">
        <v>39137.5</v>
      </c>
      <c r="AO475" s="176">
        <f t="shared" si="5"/>
        <v>39137.5</v>
      </c>
      <c r="AP475" s="2"/>
      <c r="AQ475" s="2"/>
      <c r="AR475" s="2"/>
      <c r="AS475" s="2"/>
      <c r="AT475" s="2"/>
      <c r="AU475" s="1"/>
      <c r="AV475" s="1"/>
      <c r="AW475" s="1"/>
      <c r="AX475" s="1"/>
      <c r="AY475" s="1"/>
      <c r="AZ475" s="1"/>
      <c r="BA475" s="1"/>
      <c r="BB475" s="1"/>
      <c r="BC475" s="1"/>
      <c r="BD475" s="1"/>
      <c r="BE475" s="1"/>
      <c r="BF475" s="1"/>
      <c r="BG475" s="1"/>
      <c r="BH475" s="1"/>
      <c r="BI475" s="1"/>
      <c r="BJ475" s="1"/>
      <c r="BK475" s="1"/>
      <c r="BL475" s="1"/>
      <c r="BM475" s="1"/>
    </row>
    <row r="476" spans="1:65" ht="25.5" x14ac:dyDescent="0.2">
      <c r="A476" s="184">
        <v>165</v>
      </c>
      <c r="B476" s="181" t="s">
        <v>1416</v>
      </c>
      <c r="C476" s="2" t="s">
        <v>1138</v>
      </c>
      <c r="D476" s="10" t="s">
        <v>158</v>
      </c>
      <c r="E476" s="2" t="s">
        <v>123</v>
      </c>
      <c r="F476" s="39" t="s">
        <v>1417</v>
      </c>
      <c r="G476" s="6" t="s">
        <v>1418</v>
      </c>
      <c r="H476" s="7" t="s">
        <v>1088</v>
      </c>
      <c r="I476" s="31">
        <v>43585</v>
      </c>
      <c r="J476" s="31">
        <v>43951</v>
      </c>
      <c r="K476" s="137" t="s">
        <v>1401</v>
      </c>
      <c r="L476" s="136" t="s">
        <v>1419</v>
      </c>
      <c r="M476" s="2" t="s">
        <v>1420</v>
      </c>
      <c r="N476" s="31">
        <v>43622</v>
      </c>
      <c r="O476" s="35">
        <v>11016</v>
      </c>
      <c r="P476" s="32">
        <v>12572</v>
      </c>
      <c r="Q476" s="31">
        <v>43622</v>
      </c>
      <c r="R476" s="31">
        <v>43830</v>
      </c>
      <c r="S476" s="2" t="s">
        <v>765</v>
      </c>
      <c r="T476" s="2"/>
      <c r="U476" s="35"/>
      <c r="V476" s="35"/>
      <c r="W476" s="2" t="s">
        <v>141</v>
      </c>
      <c r="X476" s="2"/>
      <c r="Y476" s="2"/>
      <c r="Z476" s="2"/>
      <c r="AA476" s="2"/>
      <c r="AB476" s="2"/>
      <c r="AC476" s="2"/>
      <c r="AD476" s="2"/>
      <c r="AE476" s="2"/>
      <c r="AF476" s="2"/>
      <c r="AG476" s="35"/>
      <c r="AH476" s="35"/>
      <c r="AI476" s="2"/>
      <c r="AJ476" s="2"/>
      <c r="AK476" s="35"/>
      <c r="AL476" s="55">
        <f t="shared" si="4"/>
        <v>11016</v>
      </c>
      <c r="AM476" s="35"/>
      <c r="AN476" s="35">
        <v>11016</v>
      </c>
      <c r="AO476" s="176">
        <f t="shared" si="5"/>
        <v>11016</v>
      </c>
      <c r="AP476" s="2"/>
      <c r="AQ476" s="2"/>
      <c r="AR476" s="2"/>
      <c r="AS476" s="2"/>
      <c r="AT476" s="2"/>
      <c r="AU476" s="1"/>
      <c r="AV476" s="1"/>
      <c r="AW476" s="1"/>
      <c r="AX476" s="1"/>
      <c r="AY476" s="1"/>
      <c r="AZ476" s="1"/>
      <c r="BA476" s="1"/>
      <c r="BB476" s="1"/>
      <c r="BC476" s="1"/>
      <c r="BD476" s="1"/>
      <c r="BE476" s="1"/>
      <c r="BF476" s="1"/>
      <c r="BG476" s="1"/>
      <c r="BH476" s="1"/>
      <c r="BI476" s="1"/>
      <c r="BJ476" s="1"/>
      <c r="BK476" s="1"/>
      <c r="BL476" s="1"/>
      <c r="BM476" s="1"/>
    </row>
    <row r="477" spans="1:65" ht="25.5" x14ac:dyDescent="0.2">
      <c r="A477" s="184">
        <v>166</v>
      </c>
      <c r="B477" s="181" t="s">
        <v>1421</v>
      </c>
      <c r="C477" s="2" t="s">
        <v>1105</v>
      </c>
      <c r="D477" s="10" t="s">
        <v>158</v>
      </c>
      <c r="E477" s="2" t="s">
        <v>123</v>
      </c>
      <c r="F477" s="39" t="s">
        <v>1422</v>
      </c>
      <c r="G477" s="6" t="s">
        <v>1423</v>
      </c>
      <c r="H477" s="7" t="s">
        <v>1083</v>
      </c>
      <c r="I477" s="31">
        <v>43577</v>
      </c>
      <c r="J477" s="31">
        <v>43943</v>
      </c>
      <c r="K477" s="137" t="s">
        <v>1402</v>
      </c>
      <c r="L477" s="136" t="s">
        <v>1424</v>
      </c>
      <c r="M477" s="2" t="s">
        <v>1425</v>
      </c>
      <c r="N477" s="31">
        <v>43622</v>
      </c>
      <c r="O477" s="35">
        <v>11145</v>
      </c>
      <c r="P477" s="32">
        <v>12572</v>
      </c>
      <c r="Q477" s="31">
        <v>43622</v>
      </c>
      <c r="R477" s="31">
        <v>43830</v>
      </c>
      <c r="S477" s="2" t="s">
        <v>765</v>
      </c>
      <c r="T477" s="2"/>
      <c r="U477" s="35"/>
      <c r="V477" s="35"/>
      <c r="W477" s="2" t="s">
        <v>141</v>
      </c>
      <c r="X477" s="2"/>
      <c r="Y477" s="2"/>
      <c r="Z477" s="2"/>
      <c r="AA477" s="2"/>
      <c r="AB477" s="2"/>
      <c r="AC477" s="2"/>
      <c r="AD477" s="2"/>
      <c r="AE477" s="2"/>
      <c r="AF477" s="2"/>
      <c r="AG477" s="35"/>
      <c r="AH477" s="35"/>
      <c r="AI477" s="2"/>
      <c r="AJ477" s="2"/>
      <c r="AK477" s="35"/>
      <c r="AL477" s="55">
        <f t="shared" si="4"/>
        <v>11145</v>
      </c>
      <c r="AM477" s="35"/>
      <c r="AN477" s="35">
        <v>11145</v>
      </c>
      <c r="AO477" s="176">
        <f t="shared" si="5"/>
        <v>11145</v>
      </c>
      <c r="AP477" s="2"/>
      <c r="AQ477" s="2"/>
      <c r="AR477" s="2"/>
      <c r="AS477" s="2"/>
      <c r="AT477" s="2"/>
      <c r="AU477" s="1"/>
      <c r="AV477" s="1"/>
      <c r="AW477" s="1"/>
      <c r="AX477" s="1"/>
      <c r="AY477" s="1"/>
      <c r="AZ477" s="1"/>
      <c r="BA477" s="1"/>
      <c r="BB477" s="1"/>
      <c r="BC477" s="1"/>
      <c r="BD477" s="1"/>
      <c r="BE477" s="1"/>
      <c r="BF477" s="1"/>
      <c r="BG477" s="1"/>
      <c r="BH477" s="1"/>
      <c r="BI477" s="1"/>
      <c r="BJ477" s="1"/>
      <c r="BK477" s="1"/>
      <c r="BL477" s="1"/>
      <c r="BM477" s="1"/>
    </row>
    <row r="478" spans="1:65" ht="25.5" x14ac:dyDescent="0.2">
      <c r="A478" s="184">
        <v>167</v>
      </c>
      <c r="B478" s="181" t="s">
        <v>1406</v>
      </c>
      <c r="C478" s="2" t="s">
        <v>1139</v>
      </c>
      <c r="D478" s="10" t="s">
        <v>158</v>
      </c>
      <c r="E478" s="2" t="s">
        <v>123</v>
      </c>
      <c r="F478" s="39" t="s">
        <v>1407</v>
      </c>
      <c r="G478" s="6" t="s">
        <v>1408</v>
      </c>
      <c r="H478" s="7" t="s">
        <v>1097</v>
      </c>
      <c r="I478" s="31">
        <v>43607</v>
      </c>
      <c r="J478" s="31">
        <v>43973</v>
      </c>
      <c r="K478" s="137" t="s">
        <v>1403</v>
      </c>
      <c r="L478" s="136" t="s">
        <v>1409</v>
      </c>
      <c r="M478" s="2" t="s">
        <v>1410</v>
      </c>
      <c r="N478" s="31">
        <v>43627</v>
      </c>
      <c r="O478" s="35">
        <v>7880</v>
      </c>
      <c r="P478" s="32">
        <v>12573</v>
      </c>
      <c r="Q478" s="31">
        <v>43627</v>
      </c>
      <c r="R478" s="31">
        <v>43830</v>
      </c>
      <c r="S478" s="2" t="s">
        <v>765</v>
      </c>
      <c r="T478" s="2"/>
      <c r="U478" s="35"/>
      <c r="V478" s="35"/>
      <c r="W478" s="2" t="s">
        <v>141</v>
      </c>
      <c r="X478" s="2"/>
      <c r="Y478" s="2"/>
      <c r="Z478" s="2"/>
      <c r="AA478" s="2"/>
      <c r="AB478" s="2"/>
      <c r="AC478" s="2"/>
      <c r="AD478" s="2"/>
      <c r="AE478" s="2"/>
      <c r="AF478" s="2"/>
      <c r="AG478" s="35"/>
      <c r="AH478" s="35"/>
      <c r="AI478" s="2"/>
      <c r="AJ478" s="2"/>
      <c r="AK478" s="35"/>
      <c r="AL478" s="55">
        <f t="shared" si="4"/>
        <v>7880</v>
      </c>
      <c r="AM478" s="35"/>
      <c r="AN478" s="35">
        <v>7880</v>
      </c>
      <c r="AO478" s="176">
        <f t="shared" si="5"/>
        <v>7880</v>
      </c>
      <c r="AP478" s="2"/>
      <c r="AQ478" s="2"/>
      <c r="AR478" s="2"/>
      <c r="AS478" s="2"/>
      <c r="AT478" s="2"/>
      <c r="AU478" s="1"/>
      <c r="AV478" s="1"/>
      <c r="AW478" s="1"/>
      <c r="AX478" s="1"/>
      <c r="AY478" s="1"/>
      <c r="AZ478" s="1"/>
      <c r="BA478" s="1"/>
      <c r="BB478" s="1"/>
      <c r="BC478" s="1"/>
      <c r="BD478" s="1"/>
      <c r="BE478" s="1"/>
      <c r="BF478" s="1"/>
      <c r="BG478" s="1"/>
      <c r="BH478" s="1"/>
      <c r="BI478" s="1"/>
      <c r="BJ478" s="1"/>
      <c r="BK478" s="1"/>
      <c r="BL478" s="1"/>
      <c r="BM478" s="1"/>
    </row>
    <row r="479" spans="1:65" ht="25.5" x14ac:dyDescent="0.2">
      <c r="A479" s="184">
        <v>168</v>
      </c>
      <c r="B479" s="181" t="s">
        <v>1406</v>
      </c>
      <c r="C479" s="2" t="s">
        <v>1139</v>
      </c>
      <c r="D479" s="10" t="s">
        <v>158</v>
      </c>
      <c r="E479" s="2" t="s">
        <v>123</v>
      </c>
      <c r="F479" s="39" t="s">
        <v>1407</v>
      </c>
      <c r="G479" s="6" t="s">
        <v>1408</v>
      </c>
      <c r="H479" s="7" t="s">
        <v>1097</v>
      </c>
      <c r="I479" s="31">
        <v>43607</v>
      </c>
      <c r="J479" s="31">
        <v>43973</v>
      </c>
      <c r="K479" s="137" t="s">
        <v>1404</v>
      </c>
      <c r="L479" s="136" t="s">
        <v>1411</v>
      </c>
      <c r="M479" s="2" t="s">
        <v>1412</v>
      </c>
      <c r="N479" s="31">
        <v>43627</v>
      </c>
      <c r="O479" s="35">
        <v>12495.71</v>
      </c>
      <c r="P479" s="32">
        <v>12573</v>
      </c>
      <c r="Q479" s="31">
        <v>43627</v>
      </c>
      <c r="R479" s="31">
        <v>43830</v>
      </c>
      <c r="S479" s="2" t="s">
        <v>765</v>
      </c>
      <c r="T479" s="2"/>
      <c r="U479" s="35"/>
      <c r="V479" s="35"/>
      <c r="W479" s="2" t="s">
        <v>1415</v>
      </c>
      <c r="X479" s="2"/>
      <c r="Y479" s="2"/>
      <c r="Z479" s="2"/>
      <c r="AA479" s="2"/>
      <c r="AB479" s="2"/>
      <c r="AC479" s="2"/>
      <c r="AD479" s="2"/>
      <c r="AE479" s="2"/>
      <c r="AF479" s="2"/>
      <c r="AG479" s="35"/>
      <c r="AH479" s="35"/>
      <c r="AI479" s="2"/>
      <c r="AJ479" s="2"/>
      <c r="AK479" s="35"/>
      <c r="AL479" s="55">
        <f t="shared" si="4"/>
        <v>12495.71</v>
      </c>
      <c r="AM479" s="35"/>
      <c r="AN479" s="35">
        <v>12495.71</v>
      </c>
      <c r="AO479" s="176">
        <f t="shared" si="5"/>
        <v>12495.71</v>
      </c>
      <c r="AP479" s="2"/>
      <c r="AQ479" s="2"/>
      <c r="AR479" s="2"/>
      <c r="AS479" s="2"/>
      <c r="AT479" s="2"/>
      <c r="AU479" s="1"/>
      <c r="AV479" s="1"/>
      <c r="AW479" s="1"/>
      <c r="AX479" s="1"/>
      <c r="AY479" s="1"/>
      <c r="AZ479" s="1"/>
      <c r="BA479" s="1"/>
      <c r="BB479" s="1"/>
      <c r="BC479" s="1"/>
      <c r="BD479" s="1"/>
      <c r="BE479" s="1"/>
      <c r="BF479" s="1"/>
      <c r="BG479" s="1"/>
      <c r="BH479" s="1"/>
      <c r="BI479" s="1"/>
      <c r="BJ479" s="1"/>
      <c r="BK479" s="1"/>
      <c r="BL479" s="1"/>
      <c r="BM479" s="1"/>
    </row>
    <row r="480" spans="1:65" ht="25.5" x14ac:dyDescent="0.2">
      <c r="A480" s="184">
        <v>169</v>
      </c>
      <c r="B480" s="181" t="s">
        <v>1406</v>
      </c>
      <c r="C480" s="2" t="s">
        <v>1139</v>
      </c>
      <c r="D480" s="10" t="s">
        <v>158</v>
      </c>
      <c r="E480" s="2" t="s">
        <v>123</v>
      </c>
      <c r="F480" s="39" t="s">
        <v>1407</v>
      </c>
      <c r="G480" s="6" t="s">
        <v>1408</v>
      </c>
      <c r="H480" s="7" t="s">
        <v>1097</v>
      </c>
      <c r="I480" s="31">
        <v>43607</v>
      </c>
      <c r="J480" s="31">
        <v>43973</v>
      </c>
      <c r="K480" s="137" t="s">
        <v>1405</v>
      </c>
      <c r="L480" s="136" t="s">
        <v>1413</v>
      </c>
      <c r="M480" s="2" t="s">
        <v>1414</v>
      </c>
      <c r="N480" s="31">
        <v>43627</v>
      </c>
      <c r="O480" s="35">
        <v>22484</v>
      </c>
      <c r="P480" s="32">
        <v>12573</v>
      </c>
      <c r="Q480" s="31">
        <v>43627</v>
      </c>
      <c r="R480" s="31">
        <v>43830</v>
      </c>
      <c r="S480" s="2" t="s">
        <v>765</v>
      </c>
      <c r="T480" s="2"/>
      <c r="U480" s="35"/>
      <c r="V480" s="35"/>
      <c r="W480" s="2" t="s">
        <v>141</v>
      </c>
      <c r="X480" s="2"/>
      <c r="Y480" s="2"/>
      <c r="Z480" s="2"/>
      <c r="AA480" s="2"/>
      <c r="AB480" s="2"/>
      <c r="AC480" s="2"/>
      <c r="AD480" s="2"/>
      <c r="AE480" s="2"/>
      <c r="AF480" s="2"/>
      <c r="AG480" s="35"/>
      <c r="AH480" s="35"/>
      <c r="AI480" s="2"/>
      <c r="AJ480" s="2"/>
      <c r="AK480" s="35"/>
      <c r="AL480" s="55">
        <f t="shared" si="4"/>
        <v>22484</v>
      </c>
      <c r="AM480" s="35"/>
      <c r="AN480" s="35">
        <v>22484</v>
      </c>
      <c r="AO480" s="176">
        <f t="shared" si="5"/>
        <v>22484</v>
      </c>
      <c r="AP480" s="2"/>
      <c r="AQ480" s="2"/>
      <c r="AR480" s="2"/>
      <c r="AS480" s="2"/>
      <c r="AT480" s="2"/>
      <c r="AU480" s="1"/>
      <c r="AV480" s="1"/>
      <c r="AW480" s="1"/>
      <c r="AX480" s="1"/>
      <c r="AY480" s="1"/>
      <c r="AZ480" s="1"/>
      <c r="BA480" s="1"/>
      <c r="BB480" s="1"/>
      <c r="BC480" s="1"/>
      <c r="BD480" s="1"/>
      <c r="BE480" s="1"/>
      <c r="BF480" s="1"/>
      <c r="BG480" s="1"/>
      <c r="BH480" s="1"/>
      <c r="BI480" s="1"/>
      <c r="BJ480" s="1"/>
      <c r="BK480" s="1"/>
      <c r="BL480" s="1"/>
      <c r="BM480" s="1"/>
    </row>
    <row r="481" spans="1:65" ht="38.25" x14ac:dyDescent="0.2">
      <c r="A481" s="184">
        <v>170</v>
      </c>
      <c r="B481" s="181" t="s">
        <v>1046</v>
      </c>
      <c r="C481" s="2" t="s">
        <v>817</v>
      </c>
      <c r="D481" s="10" t="s">
        <v>158</v>
      </c>
      <c r="E481" s="2" t="s">
        <v>123</v>
      </c>
      <c r="F481" s="39" t="s">
        <v>1047</v>
      </c>
      <c r="G481" s="6" t="s">
        <v>1050</v>
      </c>
      <c r="H481" s="7" t="s">
        <v>764</v>
      </c>
      <c r="I481" s="31">
        <v>43381</v>
      </c>
      <c r="J481" s="31">
        <v>43746</v>
      </c>
      <c r="K481" s="137" t="s">
        <v>1429</v>
      </c>
      <c r="L481" s="136" t="s">
        <v>295</v>
      </c>
      <c r="M481" s="2" t="s">
        <v>172</v>
      </c>
      <c r="N481" s="31">
        <v>43633</v>
      </c>
      <c r="O481" s="35">
        <v>28800</v>
      </c>
      <c r="P481" s="32">
        <v>12576</v>
      </c>
      <c r="Q481" s="31">
        <v>43633</v>
      </c>
      <c r="R481" s="31">
        <v>43830</v>
      </c>
      <c r="S481" s="2" t="s">
        <v>765</v>
      </c>
      <c r="T481" s="2"/>
      <c r="U481" s="35"/>
      <c r="V481" s="35"/>
      <c r="W481" s="2" t="s">
        <v>141</v>
      </c>
      <c r="X481" s="2"/>
      <c r="Y481" s="2"/>
      <c r="Z481" s="2"/>
      <c r="AA481" s="2"/>
      <c r="AB481" s="2"/>
      <c r="AC481" s="2"/>
      <c r="AD481" s="2"/>
      <c r="AE481" s="2"/>
      <c r="AF481" s="2"/>
      <c r="AG481" s="35"/>
      <c r="AH481" s="35"/>
      <c r="AI481" s="2"/>
      <c r="AJ481" s="2"/>
      <c r="AK481" s="35"/>
      <c r="AL481" s="55">
        <f t="shared" si="4"/>
        <v>28800</v>
      </c>
      <c r="AM481" s="35"/>
      <c r="AN481" s="35">
        <v>28800</v>
      </c>
      <c r="AO481" s="176">
        <f t="shared" si="5"/>
        <v>28800</v>
      </c>
      <c r="AP481" s="2"/>
      <c r="AQ481" s="2"/>
      <c r="AR481" s="2"/>
      <c r="AS481" s="2"/>
      <c r="AT481" s="2"/>
      <c r="AU481" s="1"/>
      <c r="AV481" s="1"/>
      <c r="AW481" s="1"/>
      <c r="AX481" s="1"/>
      <c r="AY481" s="1"/>
      <c r="AZ481" s="1"/>
      <c r="BA481" s="1"/>
      <c r="BB481" s="1"/>
      <c r="BC481" s="1"/>
      <c r="BD481" s="1"/>
      <c r="BE481" s="1"/>
      <c r="BF481" s="1"/>
      <c r="BG481" s="1"/>
      <c r="BH481" s="1"/>
      <c r="BI481" s="1"/>
      <c r="BJ481" s="1"/>
      <c r="BK481" s="1"/>
      <c r="BL481" s="1"/>
      <c r="BM481" s="1"/>
    </row>
    <row r="482" spans="1:65" ht="38.25" x14ac:dyDescent="0.2">
      <c r="A482" s="184">
        <v>171</v>
      </c>
      <c r="B482" s="181" t="s">
        <v>955</v>
      </c>
      <c r="C482" s="2" t="s">
        <v>810</v>
      </c>
      <c r="D482" s="10" t="s">
        <v>158</v>
      </c>
      <c r="E482" s="2" t="s">
        <v>123</v>
      </c>
      <c r="F482" s="39" t="s">
        <v>956</v>
      </c>
      <c r="G482" s="6" t="s">
        <v>1432</v>
      </c>
      <c r="H482" s="7" t="s">
        <v>754</v>
      </c>
      <c r="I482" s="31">
        <v>43319</v>
      </c>
      <c r="J482" s="31">
        <v>43684</v>
      </c>
      <c r="K482" s="137" t="s">
        <v>1431</v>
      </c>
      <c r="L482" s="136" t="s">
        <v>957</v>
      </c>
      <c r="M482" s="2" t="s">
        <v>958</v>
      </c>
      <c r="N482" s="31">
        <v>43640</v>
      </c>
      <c r="O482" s="35">
        <v>36000</v>
      </c>
      <c r="P482" s="32">
        <v>12580</v>
      </c>
      <c r="Q482" s="31">
        <v>43640</v>
      </c>
      <c r="R482" s="31">
        <v>43830</v>
      </c>
      <c r="S482" s="2" t="s">
        <v>765</v>
      </c>
      <c r="T482" s="2"/>
      <c r="U482" s="35"/>
      <c r="V482" s="35"/>
      <c r="W482" s="2" t="s">
        <v>129</v>
      </c>
      <c r="X482" s="2"/>
      <c r="Y482" s="2"/>
      <c r="Z482" s="2"/>
      <c r="AA482" s="2"/>
      <c r="AB482" s="2"/>
      <c r="AC482" s="2"/>
      <c r="AD482" s="2"/>
      <c r="AE482" s="2"/>
      <c r="AF482" s="2"/>
      <c r="AG482" s="35"/>
      <c r="AH482" s="35"/>
      <c r="AI482" s="2"/>
      <c r="AJ482" s="2"/>
      <c r="AK482" s="35"/>
      <c r="AL482" s="55">
        <f t="shared" si="4"/>
        <v>36000</v>
      </c>
      <c r="AM482" s="35"/>
      <c r="AN482" s="35">
        <v>36000</v>
      </c>
      <c r="AO482" s="176">
        <f t="shared" si="5"/>
        <v>36000</v>
      </c>
      <c r="AP482" s="2"/>
      <c r="AQ482" s="2"/>
      <c r="AR482" s="2"/>
      <c r="AS482" s="2"/>
      <c r="AT482" s="2"/>
      <c r="AU482" s="1"/>
      <c r="AV482" s="1"/>
      <c r="AW482" s="1"/>
      <c r="AX482" s="1"/>
      <c r="AY482" s="1"/>
      <c r="AZ482" s="1"/>
      <c r="BA482" s="1"/>
      <c r="BB482" s="1"/>
      <c r="BC482" s="1"/>
      <c r="BD482" s="1"/>
      <c r="BE482" s="1"/>
      <c r="BF482" s="1"/>
      <c r="BG482" s="1"/>
      <c r="BH482" s="1"/>
      <c r="BI482" s="1"/>
      <c r="BJ482" s="1"/>
      <c r="BK482" s="1"/>
      <c r="BL482" s="1"/>
      <c r="BM482" s="1"/>
    </row>
    <row r="483" spans="1:65" ht="89.25" x14ac:dyDescent="0.2">
      <c r="A483" s="184">
        <v>172</v>
      </c>
      <c r="B483" s="181" t="s">
        <v>1443</v>
      </c>
      <c r="C483" s="2" t="s">
        <v>1444</v>
      </c>
      <c r="D483" s="10" t="s">
        <v>158</v>
      </c>
      <c r="E483" s="2" t="s">
        <v>123</v>
      </c>
      <c r="F483" s="39" t="s">
        <v>956</v>
      </c>
      <c r="G483" s="6" t="s">
        <v>1445</v>
      </c>
      <c r="H483" s="7" t="s">
        <v>1446</v>
      </c>
      <c r="I483" s="31">
        <v>43278</v>
      </c>
      <c r="J483" s="31">
        <v>43643</v>
      </c>
      <c r="K483" s="137" t="s">
        <v>1447</v>
      </c>
      <c r="L483" s="136" t="s">
        <v>944</v>
      </c>
      <c r="M483" s="2" t="s">
        <v>945</v>
      </c>
      <c r="N483" s="31">
        <v>43641</v>
      </c>
      <c r="O483" s="35">
        <v>139254.78</v>
      </c>
      <c r="P483" s="32">
        <v>12582</v>
      </c>
      <c r="Q483" s="31">
        <v>43641</v>
      </c>
      <c r="R483" s="31">
        <v>43830</v>
      </c>
      <c r="S483" s="2" t="s">
        <v>765</v>
      </c>
      <c r="T483" s="2"/>
      <c r="U483" s="35"/>
      <c r="V483" s="35"/>
      <c r="W483" s="2" t="s">
        <v>129</v>
      </c>
      <c r="X483" s="2" t="s">
        <v>285</v>
      </c>
      <c r="Y483" s="2" t="s">
        <v>130</v>
      </c>
      <c r="Z483" s="31">
        <v>43735</v>
      </c>
      <c r="AA483" s="32">
        <v>12651</v>
      </c>
      <c r="AB483" s="9" t="s">
        <v>1670</v>
      </c>
      <c r="AC483" s="2"/>
      <c r="AD483" s="2"/>
      <c r="AE483" s="2"/>
      <c r="AF483" s="2"/>
      <c r="AG483" s="35">
        <v>3252.5</v>
      </c>
      <c r="AH483" s="35"/>
      <c r="AI483" s="2"/>
      <c r="AJ483" s="2"/>
      <c r="AK483" s="35"/>
      <c r="AL483" s="55">
        <f>O483-AH483+AG483</f>
        <v>142507.28</v>
      </c>
      <c r="AM483" s="35"/>
      <c r="AN483" s="35">
        <v>20691.25</v>
      </c>
      <c r="AO483" s="176">
        <f t="shared" si="5"/>
        <v>20691.25</v>
      </c>
      <c r="AP483" s="2"/>
      <c r="AQ483" s="2"/>
      <c r="AR483" s="2"/>
      <c r="AS483" s="2"/>
      <c r="AT483" s="2"/>
      <c r="AU483" s="1"/>
      <c r="AV483" s="1"/>
      <c r="AW483" s="1"/>
      <c r="AX483" s="1"/>
      <c r="AY483" s="1"/>
      <c r="AZ483" s="1"/>
      <c r="BA483" s="1"/>
      <c r="BB483" s="1"/>
      <c r="BC483" s="1"/>
      <c r="BD483" s="1"/>
      <c r="BE483" s="1"/>
      <c r="BF483" s="1"/>
      <c r="BG483" s="1"/>
      <c r="BH483" s="1"/>
      <c r="BI483" s="1"/>
      <c r="BJ483" s="1"/>
      <c r="BK483" s="1"/>
      <c r="BL483" s="1"/>
      <c r="BM483" s="1"/>
    </row>
    <row r="484" spans="1:65" ht="76.5" x14ac:dyDescent="0.2">
      <c r="A484" s="184">
        <v>173</v>
      </c>
      <c r="B484" s="181" t="s">
        <v>1434</v>
      </c>
      <c r="C484" s="2" t="s">
        <v>1038</v>
      </c>
      <c r="D484" s="10" t="s">
        <v>1435</v>
      </c>
      <c r="E484" s="2" t="s">
        <v>123</v>
      </c>
      <c r="F484" s="39" t="s">
        <v>1436</v>
      </c>
      <c r="G484" s="6"/>
      <c r="H484" s="7"/>
      <c r="I484" s="31"/>
      <c r="J484" s="31"/>
      <c r="K484" s="137" t="s">
        <v>214</v>
      </c>
      <c r="L484" s="136" t="s">
        <v>1437</v>
      </c>
      <c r="M484" s="2" t="s">
        <v>1438</v>
      </c>
      <c r="N484" s="31">
        <v>43633</v>
      </c>
      <c r="O484" s="35">
        <v>1090000</v>
      </c>
      <c r="P484" s="32">
        <v>12584</v>
      </c>
      <c r="Q484" s="31">
        <v>43633</v>
      </c>
      <c r="R484" s="31"/>
      <c r="S484" s="2" t="s">
        <v>1204</v>
      </c>
      <c r="T484" s="2"/>
      <c r="U484" s="35"/>
      <c r="V484" s="35"/>
      <c r="W484" s="2" t="s">
        <v>165</v>
      </c>
      <c r="X484" s="2"/>
      <c r="Y484" s="2"/>
      <c r="Z484" s="2"/>
      <c r="AA484" s="2"/>
      <c r="AB484" s="2"/>
      <c r="AC484" s="2"/>
      <c r="AD484" s="2"/>
      <c r="AE484" s="2"/>
      <c r="AF484" s="2"/>
      <c r="AG484" s="35"/>
      <c r="AH484" s="35"/>
      <c r="AI484" s="2"/>
      <c r="AJ484" s="2"/>
      <c r="AK484" s="35"/>
      <c r="AL484" s="55">
        <f t="shared" si="4"/>
        <v>1090000</v>
      </c>
      <c r="AM484" s="35"/>
      <c r="AN484" s="35">
        <v>1090000</v>
      </c>
      <c r="AO484" s="176">
        <f t="shared" si="5"/>
        <v>1090000</v>
      </c>
      <c r="AP484" s="2" t="s">
        <v>214</v>
      </c>
      <c r="AQ484" s="31">
        <v>43473</v>
      </c>
      <c r="AR484" s="31">
        <v>43838</v>
      </c>
      <c r="AS484" s="2"/>
      <c r="AT484" s="2" t="s">
        <v>1439</v>
      </c>
      <c r="AU484" s="1"/>
      <c r="AV484" s="1"/>
      <c r="AW484" s="1"/>
      <c r="AX484" s="1"/>
      <c r="AY484" s="1"/>
      <c r="AZ484" s="1"/>
      <c r="BA484" s="1"/>
      <c r="BB484" s="1"/>
      <c r="BC484" s="1"/>
      <c r="BD484" s="1"/>
      <c r="BE484" s="1"/>
      <c r="BF484" s="1"/>
      <c r="BG484" s="1"/>
      <c r="BH484" s="1"/>
      <c r="BI484" s="1"/>
      <c r="BJ484" s="1"/>
      <c r="BK484" s="1"/>
      <c r="BL484" s="1"/>
      <c r="BM484" s="1"/>
    </row>
    <row r="485" spans="1:65" ht="51" x14ac:dyDescent="0.2">
      <c r="A485" s="184">
        <v>174</v>
      </c>
      <c r="B485" s="181" t="s">
        <v>1450</v>
      </c>
      <c r="C485" s="2" t="s">
        <v>1142</v>
      </c>
      <c r="D485" s="10" t="s">
        <v>158</v>
      </c>
      <c r="E485" s="2" t="s">
        <v>123</v>
      </c>
      <c r="F485" s="39" t="s">
        <v>1451</v>
      </c>
      <c r="G485" s="6" t="s">
        <v>1452</v>
      </c>
      <c r="H485" s="7" t="s">
        <v>1101</v>
      </c>
      <c r="I485" s="31">
        <v>43608</v>
      </c>
      <c r="J485" s="31">
        <v>43974</v>
      </c>
      <c r="K485" s="137" t="s">
        <v>1449</v>
      </c>
      <c r="L485" s="136" t="s">
        <v>1335</v>
      </c>
      <c r="M485" s="2" t="s">
        <v>1336</v>
      </c>
      <c r="N485" s="31">
        <v>43648</v>
      </c>
      <c r="O485" s="35">
        <v>12565.8</v>
      </c>
      <c r="P485" s="32">
        <v>12589</v>
      </c>
      <c r="Q485" s="31">
        <v>43648</v>
      </c>
      <c r="R485" s="31">
        <v>43830</v>
      </c>
      <c r="S485" s="2" t="s">
        <v>765</v>
      </c>
      <c r="T485" s="2"/>
      <c r="U485" s="35"/>
      <c r="V485" s="35"/>
      <c r="W485" s="2" t="s">
        <v>129</v>
      </c>
      <c r="X485" s="2" t="s">
        <v>853</v>
      </c>
      <c r="Y485" s="2" t="s">
        <v>130</v>
      </c>
      <c r="Z485" s="31">
        <v>43819</v>
      </c>
      <c r="AA485" s="32">
        <v>12717</v>
      </c>
      <c r="AB485" s="9" t="s">
        <v>834</v>
      </c>
      <c r="AC485" s="31">
        <v>43830</v>
      </c>
      <c r="AD485" s="31">
        <v>44012</v>
      </c>
      <c r="AE485" s="2"/>
      <c r="AF485" s="2"/>
      <c r="AG485" s="35">
        <v>12565.8</v>
      </c>
      <c r="AH485" s="35"/>
      <c r="AI485" s="2"/>
      <c r="AJ485" s="2"/>
      <c r="AK485" s="35"/>
      <c r="AL485" s="55">
        <f t="shared" si="4"/>
        <v>25131.599999999999</v>
      </c>
      <c r="AM485" s="35"/>
      <c r="AN485" s="35">
        <v>2086.7199999999998</v>
      </c>
      <c r="AO485" s="176">
        <f t="shared" si="5"/>
        <v>2086.7199999999998</v>
      </c>
      <c r="AP485" s="2"/>
      <c r="AQ485" s="31"/>
      <c r="AR485" s="31"/>
      <c r="AS485" s="2"/>
      <c r="AT485" s="2"/>
      <c r="AU485" s="1"/>
      <c r="AV485" s="1"/>
      <c r="AW485" s="1"/>
      <c r="AX485" s="1"/>
      <c r="AY485" s="1"/>
      <c r="AZ485" s="1"/>
      <c r="BA485" s="1"/>
      <c r="BB485" s="1"/>
      <c r="BC485" s="1"/>
      <c r="BD485" s="1"/>
      <c r="BE485" s="1"/>
      <c r="BF485" s="1"/>
      <c r="BG485" s="1"/>
      <c r="BH485" s="1"/>
      <c r="BI485" s="1"/>
      <c r="BJ485" s="1"/>
      <c r="BK485" s="1"/>
      <c r="BL485" s="1"/>
      <c r="BM485" s="1"/>
    </row>
    <row r="486" spans="1:65" ht="76.5" x14ac:dyDescent="0.2">
      <c r="A486" s="184">
        <v>175</v>
      </c>
      <c r="B486" s="181" t="s">
        <v>1530</v>
      </c>
      <c r="C486" s="2" t="s">
        <v>1531</v>
      </c>
      <c r="D486" s="10" t="s">
        <v>1540</v>
      </c>
      <c r="E486" s="2" t="s">
        <v>123</v>
      </c>
      <c r="F486" s="39" t="s">
        <v>1532</v>
      </c>
      <c r="G486" s="6"/>
      <c r="H486" s="7"/>
      <c r="I486" s="31"/>
      <c r="J486" s="31"/>
      <c r="K486" s="137" t="s">
        <v>1453</v>
      </c>
      <c r="L486" s="136" t="s">
        <v>1533</v>
      </c>
      <c r="M486" s="2" t="s">
        <v>1534</v>
      </c>
      <c r="N486" s="31">
        <v>43649</v>
      </c>
      <c r="O486" s="35">
        <v>59584</v>
      </c>
      <c r="P486" s="32">
        <v>12607</v>
      </c>
      <c r="Q486" s="31">
        <v>43649</v>
      </c>
      <c r="R486" s="31">
        <v>43830</v>
      </c>
      <c r="S486" s="2" t="s">
        <v>1204</v>
      </c>
      <c r="T486" s="2"/>
      <c r="U486" s="35"/>
      <c r="V486" s="35"/>
      <c r="W486" s="2" t="s">
        <v>165</v>
      </c>
      <c r="X486" s="2"/>
      <c r="Y486" s="2"/>
      <c r="Z486" s="2"/>
      <c r="AA486" s="2"/>
      <c r="AB486" s="2"/>
      <c r="AC486" s="2"/>
      <c r="AD486" s="2"/>
      <c r="AE486" s="2"/>
      <c r="AF486" s="2"/>
      <c r="AG486" s="35"/>
      <c r="AH486" s="35"/>
      <c r="AI486" s="2"/>
      <c r="AJ486" s="2"/>
      <c r="AK486" s="35"/>
      <c r="AL486" s="55">
        <f t="shared" si="4"/>
        <v>59584</v>
      </c>
      <c r="AM486" s="35"/>
      <c r="AN486" s="35">
        <v>59584</v>
      </c>
      <c r="AO486" s="176">
        <f t="shared" si="5"/>
        <v>59584</v>
      </c>
      <c r="AP486" s="2"/>
      <c r="AQ486" s="31">
        <v>43333</v>
      </c>
      <c r="AR486" s="31">
        <v>43698</v>
      </c>
      <c r="AS486" s="2"/>
      <c r="AT486" s="2" t="s">
        <v>1541</v>
      </c>
      <c r="AU486" s="1"/>
      <c r="AV486" s="1"/>
      <c r="AW486" s="2"/>
      <c r="AX486" s="43"/>
      <c r="AY486" s="63"/>
      <c r="AZ486" s="43"/>
      <c r="BA486" s="63"/>
      <c r="BB486" s="1"/>
      <c r="BC486" s="1"/>
      <c r="BD486" s="1"/>
      <c r="BE486" s="1"/>
      <c r="BF486" s="1"/>
      <c r="BG486" s="1"/>
      <c r="BH486" s="1"/>
      <c r="BI486" s="1"/>
      <c r="BJ486" s="1"/>
      <c r="BK486" s="1"/>
      <c r="BL486" s="1"/>
      <c r="BM486" s="1"/>
    </row>
    <row r="487" spans="1:65" ht="63.75" x14ac:dyDescent="0.2">
      <c r="A487" s="184">
        <v>176</v>
      </c>
      <c r="B487" s="181" t="s">
        <v>1486</v>
      </c>
      <c r="C487" s="2" t="s">
        <v>1035</v>
      </c>
      <c r="D487" s="10" t="s">
        <v>1200</v>
      </c>
      <c r="E487" s="2"/>
      <c r="F487" s="39" t="s">
        <v>1201</v>
      </c>
      <c r="G487" s="6"/>
      <c r="H487" s="7"/>
      <c r="I487" s="31"/>
      <c r="J487" s="31"/>
      <c r="K487" s="137" t="s">
        <v>1454</v>
      </c>
      <c r="L487" s="136" t="s">
        <v>1487</v>
      </c>
      <c r="M487" s="2" t="s">
        <v>1257</v>
      </c>
      <c r="N487" s="31">
        <v>43649</v>
      </c>
      <c r="O487" s="35">
        <v>13999.65</v>
      </c>
      <c r="P487" s="32">
        <v>12598</v>
      </c>
      <c r="Q487" s="31">
        <v>43649</v>
      </c>
      <c r="R487" s="31">
        <v>43830</v>
      </c>
      <c r="S487" s="2" t="s">
        <v>1204</v>
      </c>
      <c r="T487" s="2"/>
      <c r="U487" s="35"/>
      <c r="V487" s="35"/>
      <c r="W487" s="2" t="s">
        <v>1488</v>
      </c>
      <c r="X487" s="2"/>
      <c r="Y487" s="2"/>
      <c r="Z487" s="2"/>
      <c r="AA487" s="2"/>
      <c r="AB487" s="2"/>
      <c r="AC487" s="2"/>
      <c r="AD487" s="2"/>
      <c r="AE487" s="2"/>
      <c r="AF487" s="2"/>
      <c r="AG487" s="35"/>
      <c r="AH487" s="35"/>
      <c r="AI487" s="2"/>
      <c r="AJ487" s="2"/>
      <c r="AK487" s="35"/>
      <c r="AL487" s="55">
        <f t="shared" si="4"/>
        <v>13999.65</v>
      </c>
      <c r="AM487" s="35"/>
      <c r="AN487" s="35">
        <v>13999.65</v>
      </c>
      <c r="AO487" s="176">
        <f t="shared" si="5"/>
        <v>13999.65</v>
      </c>
      <c r="AP487" s="2"/>
      <c r="AQ487" s="31"/>
      <c r="AR487" s="31"/>
      <c r="AS487" s="2"/>
      <c r="AT487" s="2"/>
      <c r="AU487" s="1"/>
      <c r="AV487" s="1"/>
      <c r="AW487" s="2" t="s">
        <v>1396</v>
      </c>
      <c r="AX487" s="43">
        <v>12583</v>
      </c>
      <c r="AY487" s="63">
        <v>43647</v>
      </c>
      <c r="AZ487" s="43">
        <v>12583</v>
      </c>
      <c r="BA487" s="63">
        <v>43647</v>
      </c>
      <c r="BB487" s="1"/>
      <c r="BC487" s="1"/>
      <c r="BD487" s="1"/>
      <c r="BE487" s="1"/>
      <c r="BF487" s="1"/>
      <c r="BG487" s="1"/>
      <c r="BH487" s="1"/>
      <c r="BI487" s="1"/>
      <c r="BJ487" s="1"/>
      <c r="BK487" s="1"/>
      <c r="BL487" s="1"/>
      <c r="BM487" s="1"/>
    </row>
    <row r="488" spans="1:65" ht="63.75" x14ac:dyDescent="0.2">
      <c r="A488" s="184">
        <v>177</v>
      </c>
      <c r="B488" s="181" t="s">
        <v>1486</v>
      </c>
      <c r="C488" s="2" t="s">
        <v>1035</v>
      </c>
      <c r="D488" s="10" t="s">
        <v>1200</v>
      </c>
      <c r="E488" s="2"/>
      <c r="F488" s="39" t="s">
        <v>1201</v>
      </c>
      <c r="G488" s="6"/>
      <c r="H488" s="7"/>
      <c r="I488" s="31"/>
      <c r="J488" s="31"/>
      <c r="K488" s="137" t="s">
        <v>1455</v>
      </c>
      <c r="L488" s="136" t="s">
        <v>1489</v>
      </c>
      <c r="M488" s="2" t="s">
        <v>1243</v>
      </c>
      <c r="N488" s="31">
        <v>43649</v>
      </c>
      <c r="O488" s="35">
        <v>13999.65</v>
      </c>
      <c r="P488" s="32">
        <v>12598</v>
      </c>
      <c r="Q488" s="31">
        <v>43649</v>
      </c>
      <c r="R488" s="31">
        <v>43830</v>
      </c>
      <c r="S488" s="2" t="s">
        <v>1204</v>
      </c>
      <c r="T488" s="2"/>
      <c r="U488" s="35"/>
      <c r="V488" s="35"/>
      <c r="W488" s="2" t="s">
        <v>1488</v>
      </c>
      <c r="X488" s="2"/>
      <c r="Y488" s="2"/>
      <c r="Z488" s="2"/>
      <c r="AA488" s="2"/>
      <c r="AB488" s="2"/>
      <c r="AC488" s="2"/>
      <c r="AD488" s="2"/>
      <c r="AE488" s="2"/>
      <c r="AF488" s="2"/>
      <c r="AG488" s="35"/>
      <c r="AH488" s="35"/>
      <c r="AI488" s="2"/>
      <c r="AJ488" s="2"/>
      <c r="AK488" s="35"/>
      <c r="AL488" s="55">
        <f t="shared" si="4"/>
        <v>13999.65</v>
      </c>
      <c r="AM488" s="35"/>
      <c r="AN488" s="35">
        <v>13999.65</v>
      </c>
      <c r="AO488" s="176">
        <f t="shared" si="5"/>
        <v>13999.65</v>
      </c>
      <c r="AP488" s="2"/>
      <c r="AQ488" s="31"/>
      <c r="AR488" s="31"/>
      <c r="AS488" s="2"/>
      <c r="AT488" s="2"/>
      <c r="AU488" s="1"/>
      <c r="AV488" s="1"/>
      <c r="AW488" s="2" t="s">
        <v>1396</v>
      </c>
      <c r="AX488" s="43">
        <v>12583</v>
      </c>
      <c r="AY488" s="63">
        <v>43647</v>
      </c>
      <c r="AZ488" s="43">
        <v>12583</v>
      </c>
      <c r="BA488" s="63">
        <v>43647</v>
      </c>
      <c r="BB488" s="1"/>
      <c r="BC488" s="1"/>
      <c r="BD488" s="1"/>
      <c r="BE488" s="1"/>
      <c r="BF488" s="1"/>
      <c r="BG488" s="1"/>
      <c r="BH488" s="1"/>
      <c r="BI488" s="1"/>
      <c r="BJ488" s="1"/>
      <c r="BK488" s="1"/>
      <c r="BL488" s="1"/>
      <c r="BM488" s="1"/>
    </row>
    <row r="489" spans="1:65" ht="63.75" x14ac:dyDescent="0.2">
      <c r="A489" s="184">
        <v>178</v>
      </c>
      <c r="B489" s="181" t="s">
        <v>1486</v>
      </c>
      <c r="C489" s="2" t="s">
        <v>1035</v>
      </c>
      <c r="D489" s="10" t="s">
        <v>1200</v>
      </c>
      <c r="E489" s="2"/>
      <c r="F489" s="39" t="s">
        <v>1201</v>
      </c>
      <c r="G489" s="6"/>
      <c r="H489" s="7"/>
      <c r="I489" s="31"/>
      <c r="J489" s="31"/>
      <c r="K489" s="137" t="s">
        <v>1456</v>
      </c>
      <c r="L489" s="136" t="s">
        <v>1206</v>
      </c>
      <c r="M489" s="2" t="s">
        <v>1207</v>
      </c>
      <c r="N489" s="31">
        <v>43649</v>
      </c>
      <c r="O489" s="35">
        <v>13999.65</v>
      </c>
      <c r="P489" s="32">
        <v>12598</v>
      </c>
      <c r="Q489" s="31">
        <v>43649</v>
      </c>
      <c r="R489" s="31">
        <v>43830</v>
      </c>
      <c r="S489" s="2" t="s">
        <v>1204</v>
      </c>
      <c r="T489" s="2"/>
      <c r="U489" s="35"/>
      <c r="V489" s="35"/>
      <c r="W489" s="2" t="s">
        <v>1488</v>
      </c>
      <c r="X489" s="2"/>
      <c r="Y489" s="2"/>
      <c r="Z489" s="2"/>
      <c r="AA489" s="2"/>
      <c r="AB489" s="2"/>
      <c r="AC489" s="2"/>
      <c r="AD489" s="2"/>
      <c r="AE489" s="2"/>
      <c r="AF489" s="2"/>
      <c r="AG489" s="35"/>
      <c r="AH489" s="35"/>
      <c r="AI489" s="2"/>
      <c r="AJ489" s="2"/>
      <c r="AK489" s="35"/>
      <c r="AL489" s="55">
        <f t="shared" si="4"/>
        <v>13999.65</v>
      </c>
      <c r="AM489" s="35"/>
      <c r="AN489" s="35">
        <v>13999.65</v>
      </c>
      <c r="AO489" s="176">
        <f t="shared" si="5"/>
        <v>13999.65</v>
      </c>
      <c r="AP489" s="2"/>
      <c r="AQ489" s="31"/>
      <c r="AR489" s="31"/>
      <c r="AS489" s="2"/>
      <c r="AT489" s="2"/>
      <c r="AU489" s="1"/>
      <c r="AV489" s="1"/>
      <c r="AW489" s="2" t="s">
        <v>1396</v>
      </c>
      <c r="AX489" s="43">
        <v>12583</v>
      </c>
      <c r="AY489" s="63">
        <v>43647</v>
      </c>
      <c r="AZ489" s="43">
        <v>12583</v>
      </c>
      <c r="BA489" s="63">
        <v>43647</v>
      </c>
      <c r="BB489" s="1"/>
      <c r="BC489" s="1"/>
      <c r="BD489" s="1"/>
      <c r="BE489" s="1"/>
      <c r="BF489" s="1"/>
      <c r="BG489" s="1"/>
      <c r="BH489" s="1"/>
      <c r="BI489" s="1"/>
      <c r="BJ489" s="1"/>
      <c r="BK489" s="1"/>
      <c r="BL489" s="1"/>
      <c r="BM489" s="1"/>
    </row>
    <row r="490" spans="1:65" ht="63.75" x14ac:dyDescent="0.2">
      <c r="A490" s="184">
        <v>179</v>
      </c>
      <c r="B490" s="181" t="s">
        <v>1486</v>
      </c>
      <c r="C490" s="2" t="s">
        <v>1035</v>
      </c>
      <c r="D490" s="10" t="s">
        <v>1200</v>
      </c>
      <c r="E490" s="2"/>
      <c r="F490" s="39" t="s">
        <v>1201</v>
      </c>
      <c r="G490" s="6"/>
      <c r="H490" s="7"/>
      <c r="I490" s="31"/>
      <c r="J490" s="31"/>
      <c r="K490" s="137" t="s">
        <v>1457</v>
      </c>
      <c r="L490" s="136" t="s">
        <v>1238</v>
      </c>
      <c r="M490" s="2" t="s">
        <v>1239</v>
      </c>
      <c r="N490" s="31">
        <v>43649</v>
      </c>
      <c r="O490" s="35">
        <v>13999.65</v>
      </c>
      <c r="P490" s="32">
        <v>12598</v>
      </c>
      <c r="Q490" s="31">
        <v>43649</v>
      </c>
      <c r="R490" s="31">
        <v>43830</v>
      </c>
      <c r="S490" s="2" t="s">
        <v>1204</v>
      </c>
      <c r="T490" s="2"/>
      <c r="U490" s="35"/>
      <c r="V490" s="35"/>
      <c r="W490" s="2" t="s">
        <v>1488</v>
      </c>
      <c r="X490" s="2"/>
      <c r="Y490" s="2"/>
      <c r="Z490" s="2"/>
      <c r="AA490" s="2"/>
      <c r="AB490" s="2"/>
      <c r="AC490" s="2"/>
      <c r="AD490" s="2"/>
      <c r="AE490" s="2"/>
      <c r="AF490" s="2"/>
      <c r="AG490" s="35"/>
      <c r="AH490" s="35"/>
      <c r="AI490" s="2"/>
      <c r="AJ490" s="2"/>
      <c r="AK490" s="35"/>
      <c r="AL490" s="55">
        <f t="shared" si="4"/>
        <v>13999.65</v>
      </c>
      <c r="AM490" s="35"/>
      <c r="AN490" s="35">
        <v>13999.65</v>
      </c>
      <c r="AO490" s="176">
        <f t="shared" si="5"/>
        <v>13999.65</v>
      </c>
      <c r="AP490" s="2"/>
      <c r="AQ490" s="31"/>
      <c r="AR490" s="31"/>
      <c r="AS490" s="2"/>
      <c r="AT490" s="2"/>
      <c r="AU490" s="1"/>
      <c r="AV490" s="1"/>
      <c r="AW490" s="2" t="s">
        <v>1396</v>
      </c>
      <c r="AX490" s="43">
        <v>12583</v>
      </c>
      <c r="AY490" s="63">
        <v>43647</v>
      </c>
      <c r="AZ490" s="43">
        <v>12583</v>
      </c>
      <c r="BA490" s="63">
        <v>43647</v>
      </c>
      <c r="BB490" s="1"/>
      <c r="BC490" s="1"/>
      <c r="BD490" s="1"/>
      <c r="BE490" s="1"/>
      <c r="BF490" s="1"/>
      <c r="BG490" s="1"/>
      <c r="BH490" s="1"/>
      <c r="BI490" s="1"/>
      <c r="BJ490" s="1"/>
      <c r="BK490" s="1"/>
      <c r="BL490" s="1"/>
      <c r="BM490" s="1"/>
    </row>
    <row r="491" spans="1:65" ht="63.75" x14ac:dyDescent="0.2">
      <c r="A491" s="184">
        <v>180</v>
      </c>
      <c r="B491" s="181" t="s">
        <v>1486</v>
      </c>
      <c r="C491" s="2" t="s">
        <v>1035</v>
      </c>
      <c r="D491" s="10" t="s">
        <v>1200</v>
      </c>
      <c r="E491" s="2"/>
      <c r="F491" s="39" t="s">
        <v>1201</v>
      </c>
      <c r="G491" s="6"/>
      <c r="H491" s="7"/>
      <c r="I491" s="31"/>
      <c r="J491" s="31"/>
      <c r="K491" s="137" t="s">
        <v>1458</v>
      </c>
      <c r="L491" s="136" t="s">
        <v>1490</v>
      </c>
      <c r="M491" s="2" t="s">
        <v>1241</v>
      </c>
      <c r="N491" s="31">
        <v>43649</v>
      </c>
      <c r="O491" s="35">
        <v>13999.65</v>
      </c>
      <c r="P491" s="32">
        <v>12598</v>
      </c>
      <c r="Q491" s="31">
        <v>43649</v>
      </c>
      <c r="R491" s="31">
        <v>43830</v>
      </c>
      <c r="S491" s="2" t="s">
        <v>1204</v>
      </c>
      <c r="T491" s="2"/>
      <c r="U491" s="35"/>
      <c r="V491" s="35"/>
      <c r="W491" s="2" t="s">
        <v>1488</v>
      </c>
      <c r="X491" s="2"/>
      <c r="Y491" s="2"/>
      <c r="Z491" s="2"/>
      <c r="AA491" s="2"/>
      <c r="AB491" s="2"/>
      <c r="AC491" s="2"/>
      <c r="AD491" s="2"/>
      <c r="AE491" s="2"/>
      <c r="AF491" s="2"/>
      <c r="AG491" s="35"/>
      <c r="AH491" s="35"/>
      <c r="AI491" s="2"/>
      <c r="AJ491" s="2"/>
      <c r="AK491" s="35"/>
      <c r="AL491" s="55">
        <f t="shared" si="4"/>
        <v>13999.65</v>
      </c>
      <c r="AM491" s="35"/>
      <c r="AN491" s="35">
        <v>13999.65</v>
      </c>
      <c r="AO491" s="176">
        <f t="shared" si="5"/>
        <v>13999.65</v>
      </c>
      <c r="AP491" s="2"/>
      <c r="AQ491" s="31"/>
      <c r="AR491" s="31"/>
      <c r="AS491" s="2"/>
      <c r="AT491" s="2"/>
      <c r="AU491" s="1"/>
      <c r="AV491" s="1"/>
      <c r="AW491" s="2" t="s">
        <v>1396</v>
      </c>
      <c r="AX491" s="43">
        <v>12583</v>
      </c>
      <c r="AY491" s="63">
        <v>43647</v>
      </c>
      <c r="AZ491" s="43">
        <v>12583</v>
      </c>
      <c r="BA491" s="63">
        <v>43647</v>
      </c>
      <c r="BB491" s="1"/>
      <c r="BC491" s="1"/>
      <c r="BD491" s="1"/>
      <c r="BE491" s="1"/>
      <c r="BF491" s="1"/>
      <c r="BG491" s="1"/>
      <c r="BH491" s="1"/>
      <c r="BI491" s="1"/>
      <c r="BJ491" s="1"/>
      <c r="BK491" s="1"/>
      <c r="BL491" s="1"/>
      <c r="BM491" s="1"/>
    </row>
    <row r="492" spans="1:65" ht="63.75" x14ac:dyDescent="0.2">
      <c r="A492" s="184">
        <v>181</v>
      </c>
      <c r="B492" s="181" t="s">
        <v>1486</v>
      </c>
      <c r="C492" s="2" t="s">
        <v>1035</v>
      </c>
      <c r="D492" s="10" t="s">
        <v>1200</v>
      </c>
      <c r="E492" s="2"/>
      <c r="F492" s="39" t="s">
        <v>1201</v>
      </c>
      <c r="G492" s="6"/>
      <c r="H492" s="7"/>
      <c r="I492" s="31"/>
      <c r="J492" s="31"/>
      <c r="K492" s="137" t="s">
        <v>1459</v>
      </c>
      <c r="L492" s="136" t="s">
        <v>1236</v>
      </c>
      <c r="M492" s="2" t="s">
        <v>1237</v>
      </c>
      <c r="N492" s="31">
        <v>43649</v>
      </c>
      <c r="O492" s="35">
        <v>13999.65</v>
      </c>
      <c r="P492" s="32">
        <v>12598</v>
      </c>
      <c r="Q492" s="31">
        <v>43649</v>
      </c>
      <c r="R492" s="31">
        <v>43830</v>
      </c>
      <c r="S492" s="2" t="s">
        <v>1204</v>
      </c>
      <c r="T492" s="2"/>
      <c r="U492" s="35"/>
      <c r="V492" s="35"/>
      <c r="W492" s="2" t="s">
        <v>1488</v>
      </c>
      <c r="X492" s="2"/>
      <c r="Y492" s="2"/>
      <c r="Z492" s="2"/>
      <c r="AA492" s="2"/>
      <c r="AB492" s="2"/>
      <c r="AC492" s="2"/>
      <c r="AD492" s="2"/>
      <c r="AE492" s="2"/>
      <c r="AF492" s="2"/>
      <c r="AG492" s="35"/>
      <c r="AH492" s="35"/>
      <c r="AI492" s="2"/>
      <c r="AJ492" s="2"/>
      <c r="AK492" s="35"/>
      <c r="AL492" s="55">
        <f t="shared" si="4"/>
        <v>13999.65</v>
      </c>
      <c r="AM492" s="35"/>
      <c r="AN492" s="35">
        <v>13999.65</v>
      </c>
      <c r="AO492" s="176">
        <f t="shared" si="5"/>
        <v>13999.65</v>
      </c>
      <c r="AP492" s="2"/>
      <c r="AQ492" s="31"/>
      <c r="AR492" s="31"/>
      <c r="AS492" s="2"/>
      <c r="AT492" s="2"/>
      <c r="AU492" s="1"/>
      <c r="AV492" s="1"/>
      <c r="AW492" s="2" t="s">
        <v>1396</v>
      </c>
      <c r="AX492" s="43">
        <v>12583</v>
      </c>
      <c r="AY492" s="63">
        <v>43647</v>
      </c>
      <c r="AZ492" s="43">
        <v>12583</v>
      </c>
      <c r="BA492" s="63">
        <v>43647</v>
      </c>
      <c r="BB492" s="1"/>
      <c r="BC492" s="1"/>
      <c r="BD492" s="1"/>
      <c r="BE492" s="1"/>
      <c r="BF492" s="1"/>
      <c r="BG492" s="1"/>
      <c r="BH492" s="1"/>
      <c r="BI492" s="1"/>
      <c r="BJ492" s="1"/>
      <c r="BK492" s="1"/>
      <c r="BL492" s="1"/>
      <c r="BM492" s="1"/>
    </row>
    <row r="493" spans="1:65" ht="63.75" x14ac:dyDescent="0.2">
      <c r="A493" s="184">
        <v>182</v>
      </c>
      <c r="B493" s="181" t="s">
        <v>1486</v>
      </c>
      <c r="C493" s="2" t="s">
        <v>1035</v>
      </c>
      <c r="D493" s="10" t="s">
        <v>1200</v>
      </c>
      <c r="E493" s="2"/>
      <c r="F493" s="39" t="s">
        <v>1201</v>
      </c>
      <c r="G493" s="6"/>
      <c r="H493" s="7"/>
      <c r="I493" s="31"/>
      <c r="J493" s="31"/>
      <c r="K493" s="137" t="s">
        <v>1178</v>
      </c>
      <c r="L493" s="136" t="s">
        <v>1258</v>
      </c>
      <c r="M493" s="2" t="s">
        <v>1491</v>
      </c>
      <c r="N493" s="31">
        <v>43649</v>
      </c>
      <c r="O493" s="35">
        <v>13999.65</v>
      </c>
      <c r="P493" s="32">
        <v>12598</v>
      </c>
      <c r="Q493" s="31">
        <v>43649</v>
      </c>
      <c r="R493" s="31">
        <v>43830</v>
      </c>
      <c r="S493" s="2" t="s">
        <v>1204</v>
      </c>
      <c r="T493" s="2"/>
      <c r="U493" s="35"/>
      <c r="V493" s="35"/>
      <c r="W493" s="2" t="s">
        <v>1488</v>
      </c>
      <c r="X493" s="2"/>
      <c r="Y493" s="2"/>
      <c r="Z493" s="2"/>
      <c r="AA493" s="2"/>
      <c r="AB493" s="2"/>
      <c r="AC493" s="2"/>
      <c r="AD493" s="2"/>
      <c r="AE493" s="2"/>
      <c r="AF493" s="2"/>
      <c r="AG493" s="35"/>
      <c r="AH493" s="35"/>
      <c r="AI493" s="2"/>
      <c r="AJ493" s="2"/>
      <c r="AK493" s="35"/>
      <c r="AL493" s="55">
        <f t="shared" si="4"/>
        <v>13999.65</v>
      </c>
      <c r="AM493" s="35"/>
      <c r="AN493" s="35">
        <v>13999.65</v>
      </c>
      <c r="AO493" s="176">
        <f t="shared" si="5"/>
        <v>13999.65</v>
      </c>
      <c r="AP493" s="2"/>
      <c r="AQ493" s="31"/>
      <c r="AR493" s="31"/>
      <c r="AS493" s="2"/>
      <c r="AT493" s="2"/>
      <c r="AU493" s="1"/>
      <c r="AV493" s="1"/>
      <c r="AW493" s="2" t="s">
        <v>1396</v>
      </c>
      <c r="AX493" s="43">
        <v>12583</v>
      </c>
      <c r="AY493" s="63">
        <v>43647</v>
      </c>
      <c r="AZ493" s="43">
        <v>12583</v>
      </c>
      <c r="BA493" s="63">
        <v>43647</v>
      </c>
      <c r="BB493" s="1"/>
      <c r="BC493" s="1"/>
      <c r="BD493" s="1"/>
      <c r="BE493" s="1"/>
      <c r="BF493" s="1"/>
      <c r="BG493" s="1"/>
      <c r="BH493" s="1"/>
      <c r="BI493" s="1"/>
      <c r="BJ493" s="1"/>
      <c r="BK493" s="1"/>
      <c r="BL493" s="1"/>
      <c r="BM493" s="1"/>
    </row>
    <row r="494" spans="1:65" ht="63.75" x14ac:dyDescent="0.2">
      <c r="A494" s="184">
        <v>183</v>
      </c>
      <c r="B494" s="181" t="s">
        <v>1486</v>
      </c>
      <c r="C494" s="2" t="s">
        <v>1035</v>
      </c>
      <c r="D494" s="10" t="s">
        <v>1200</v>
      </c>
      <c r="E494" s="2"/>
      <c r="F494" s="39" t="s">
        <v>1201</v>
      </c>
      <c r="G494" s="6"/>
      <c r="H494" s="7"/>
      <c r="I494" s="31"/>
      <c r="J494" s="31"/>
      <c r="K494" s="137" t="s">
        <v>1460</v>
      </c>
      <c r="L494" s="136" t="s">
        <v>1492</v>
      </c>
      <c r="M494" s="2" t="s">
        <v>1245</v>
      </c>
      <c r="N494" s="31">
        <v>43649</v>
      </c>
      <c r="O494" s="35">
        <v>13999.65</v>
      </c>
      <c r="P494" s="32">
        <v>12598</v>
      </c>
      <c r="Q494" s="31">
        <v>43649</v>
      </c>
      <c r="R494" s="31">
        <v>43830</v>
      </c>
      <c r="S494" s="2" t="s">
        <v>1204</v>
      </c>
      <c r="T494" s="2"/>
      <c r="U494" s="35"/>
      <c r="V494" s="35"/>
      <c r="W494" s="2" t="s">
        <v>1488</v>
      </c>
      <c r="X494" s="2"/>
      <c r="Y494" s="2"/>
      <c r="Z494" s="2"/>
      <c r="AA494" s="2"/>
      <c r="AB494" s="2"/>
      <c r="AC494" s="2"/>
      <c r="AD494" s="2"/>
      <c r="AE494" s="2"/>
      <c r="AF494" s="2"/>
      <c r="AG494" s="35"/>
      <c r="AH494" s="35"/>
      <c r="AI494" s="2"/>
      <c r="AJ494" s="2"/>
      <c r="AK494" s="35"/>
      <c r="AL494" s="55">
        <f t="shared" si="4"/>
        <v>13999.65</v>
      </c>
      <c r="AM494" s="35"/>
      <c r="AN494" s="35">
        <v>13999.65</v>
      </c>
      <c r="AO494" s="176">
        <f t="shared" si="5"/>
        <v>13999.65</v>
      </c>
      <c r="AP494" s="2"/>
      <c r="AQ494" s="31"/>
      <c r="AR494" s="31"/>
      <c r="AS494" s="2"/>
      <c r="AT494" s="2"/>
      <c r="AU494" s="1"/>
      <c r="AV494" s="1"/>
      <c r="AW494" s="2" t="s">
        <v>1396</v>
      </c>
      <c r="AX494" s="43">
        <v>12583</v>
      </c>
      <c r="AY494" s="63">
        <v>43647</v>
      </c>
      <c r="AZ494" s="43">
        <v>12583</v>
      </c>
      <c r="BA494" s="63">
        <v>43647</v>
      </c>
      <c r="BB494" s="1"/>
      <c r="BC494" s="1"/>
      <c r="BD494" s="1"/>
      <c r="BE494" s="1"/>
      <c r="BF494" s="1"/>
      <c r="BG494" s="1"/>
      <c r="BH494" s="1"/>
      <c r="BI494" s="1"/>
      <c r="BJ494" s="1"/>
      <c r="BK494" s="1"/>
      <c r="BL494" s="1"/>
      <c r="BM494" s="1"/>
    </row>
    <row r="495" spans="1:65" ht="63.75" x14ac:dyDescent="0.2">
      <c r="A495" s="184">
        <v>184</v>
      </c>
      <c r="B495" s="181" t="s">
        <v>1486</v>
      </c>
      <c r="C495" s="2" t="s">
        <v>1035</v>
      </c>
      <c r="D495" s="10" t="s">
        <v>1200</v>
      </c>
      <c r="E495" s="2"/>
      <c r="F495" s="39" t="s">
        <v>1201</v>
      </c>
      <c r="G495" s="6"/>
      <c r="H495" s="7"/>
      <c r="I495" s="31"/>
      <c r="J495" s="31"/>
      <c r="K495" s="137" t="s">
        <v>1461</v>
      </c>
      <c r="L495" s="136" t="s">
        <v>1230</v>
      </c>
      <c r="M495" s="2" t="s">
        <v>1231</v>
      </c>
      <c r="N495" s="31">
        <v>43649</v>
      </c>
      <c r="O495" s="35">
        <v>13999.65</v>
      </c>
      <c r="P495" s="32">
        <v>12598</v>
      </c>
      <c r="Q495" s="31">
        <v>43649</v>
      </c>
      <c r="R495" s="31">
        <v>43830</v>
      </c>
      <c r="S495" s="2" t="s">
        <v>1204</v>
      </c>
      <c r="T495" s="2"/>
      <c r="U495" s="35"/>
      <c r="V495" s="35"/>
      <c r="W495" s="2" t="s">
        <v>1488</v>
      </c>
      <c r="X495" s="2"/>
      <c r="Y495" s="2"/>
      <c r="Z495" s="2"/>
      <c r="AA495" s="2"/>
      <c r="AB495" s="2"/>
      <c r="AC495" s="2"/>
      <c r="AD495" s="2"/>
      <c r="AE495" s="2"/>
      <c r="AF495" s="2"/>
      <c r="AG495" s="35"/>
      <c r="AH495" s="35"/>
      <c r="AI495" s="2"/>
      <c r="AJ495" s="2"/>
      <c r="AK495" s="35"/>
      <c r="AL495" s="55">
        <f t="shared" si="4"/>
        <v>13999.65</v>
      </c>
      <c r="AM495" s="35"/>
      <c r="AN495" s="35">
        <v>13999.65</v>
      </c>
      <c r="AO495" s="176">
        <f t="shared" si="5"/>
        <v>13999.65</v>
      </c>
      <c r="AP495" s="2"/>
      <c r="AQ495" s="31"/>
      <c r="AR495" s="31"/>
      <c r="AS495" s="2"/>
      <c r="AT495" s="2"/>
      <c r="AU495" s="1"/>
      <c r="AV495" s="1"/>
      <c r="AW495" s="2" t="s">
        <v>1396</v>
      </c>
      <c r="AX495" s="43">
        <v>12583</v>
      </c>
      <c r="AY495" s="63">
        <v>43647</v>
      </c>
      <c r="AZ495" s="43">
        <v>12583</v>
      </c>
      <c r="BA495" s="63">
        <v>43647</v>
      </c>
      <c r="BB495" s="1"/>
      <c r="BC495" s="1"/>
      <c r="BD495" s="1"/>
      <c r="BE495" s="1"/>
      <c r="BF495" s="1"/>
      <c r="BG495" s="1"/>
      <c r="BH495" s="1"/>
      <c r="BI495" s="1"/>
      <c r="BJ495" s="1"/>
      <c r="BK495" s="1"/>
      <c r="BL495" s="1"/>
      <c r="BM495" s="1"/>
    </row>
    <row r="496" spans="1:65" ht="63.75" x14ac:dyDescent="0.2">
      <c r="A496" s="184">
        <v>185</v>
      </c>
      <c r="B496" s="181" t="s">
        <v>1486</v>
      </c>
      <c r="C496" s="2" t="s">
        <v>1035</v>
      </c>
      <c r="D496" s="10" t="s">
        <v>1200</v>
      </c>
      <c r="E496" s="2"/>
      <c r="F496" s="39" t="s">
        <v>1201</v>
      </c>
      <c r="G496" s="6"/>
      <c r="H496" s="7"/>
      <c r="I496" s="31"/>
      <c r="J496" s="31"/>
      <c r="K496" s="137" t="s">
        <v>1462</v>
      </c>
      <c r="L496" s="136" t="s">
        <v>1232</v>
      </c>
      <c r="M496" s="2" t="s">
        <v>1233</v>
      </c>
      <c r="N496" s="31">
        <v>43649</v>
      </c>
      <c r="O496" s="35">
        <v>13999.65</v>
      </c>
      <c r="P496" s="32">
        <v>12598</v>
      </c>
      <c r="Q496" s="31">
        <v>43649</v>
      </c>
      <c r="R496" s="31">
        <v>43830</v>
      </c>
      <c r="S496" s="2" t="s">
        <v>1204</v>
      </c>
      <c r="T496" s="2"/>
      <c r="U496" s="35"/>
      <c r="V496" s="35"/>
      <c r="W496" s="2" t="s">
        <v>1488</v>
      </c>
      <c r="X496" s="2"/>
      <c r="Y496" s="2"/>
      <c r="Z496" s="2"/>
      <c r="AA496" s="2"/>
      <c r="AB496" s="2"/>
      <c r="AC496" s="2"/>
      <c r="AD496" s="2"/>
      <c r="AE496" s="2"/>
      <c r="AF496" s="2"/>
      <c r="AG496" s="35"/>
      <c r="AH496" s="35"/>
      <c r="AI496" s="2"/>
      <c r="AJ496" s="2"/>
      <c r="AK496" s="35"/>
      <c r="AL496" s="55">
        <f t="shared" si="4"/>
        <v>13999.65</v>
      </c>
      <c r="AM496" s="35"/>
      <c r="AN496" s="35">
        <v>13999.65</v>
      </c>
      <c r="AO496" s="176">
        <f t="shared" si="5"/>
        <v>13999.65</v>
      </c>
      <c r="AP496" s="2"/>
      <c r="AQ496" s="31"/>
      <c r="AR496" s="31"/>
      <c r="AS496" s="2"/>
      <c r="AT496" s="2"/>
      <c r="AU496" s="1"/>
      <c r="AV496" s="1"/>
      <c r="AW496" s="2" t="s">
        <v>1396</v>
      </c>
      <c r="AX496" s="43">
        <v>12583</v>
      </c>
      <c r="AY496" s="63">
        <v>43647</v>
      </c>
      <c r="AZ496" s="43">
        <v>12583</v>
      </c>
      <c r="BA496" s="63">
        <v>43647</v>
      </c>
      <c r="BB496" s="1"/>
      <c r="BC496" s="1"/>
      <c r="BD496" s="1"/>
      <c r="BE496" s="1"/>
      <c r="BF496" s="1"/>
      <c r="BG496" s="1"/>
      <c r="BH496" s="1"/>
      <c r="BI496" s="1"/>
      <c r="BJ496" s="1"/>
      <c r="BK496" s="1"/>
      <c r="BL496" s="1"/>
      <c r="BM496" s="1"/>
    </row>
    <row r="497" spans="1:65" ht="38.25" x14ac:dyDescent="0.2">
      <c r="A497" s="184">
        <v>186</v>
      </c>
      <c r="B497" s="181" t="s">
        <v>1464</v>
      </c>
      <c r="C497" s="2" t="s">
        <v>1189</v>
      </c>
      <c r="D497" s="10" t="s">
        <v>124</v>
      </c>
      <c r="E497" s="2" t="s">
        <v>123</v>
      </c>
      <c r="F497" s="39" t="s">
        <v>1190</v>
      </c>
      <c r="G497" s="6" t="s">
        <v>1255</v>
      </c>
      <c r="H497" s="7" t="s">
        <v>1191</v>
      </c>
      <c r="I497" s="31">
        <v>43439</v>
      </c>
      <c r="J497" s="31">
        <v>43804</v>
      </c>
      <c r="K497" s="137" t="s">
        <v>1463</v>
      </c>
      <c r="L497" s="136" t="s">
        <v>283</v>
      </c>
      <c r="M497" s="2" t="s">
        <v>177</v>
      </c>
      <c r="N497" s="31">
        <v>43655</v>
      </c>
      <c r="O497" s="35">
        <v>704610.1</v>
      </c>
      <c r="P497" s="32">
        <v>12592</v>
      </c>
      <c r="Q497" s="31">
        <v>43655</v>
      </c>
      <c r="R497" s="31">
        <v>43830</v>
      </c>
      <c r="S497" s="2" t="s">
        <v>765</v>
      </c>
      <c r="T497" s="2"/>
      <c r="U497" s="35"/>
      <c r="V497" s="35"/>
      <c r="W497" s="2" t="s">
        <v>141</v>
      </c>
      <c r="X497" s="2"/>
      <c r="Y497" s="2"/>
      <c r="Z497" s="2"/>
      <c r="AA497" s="2"/>
      <c r="AB497" s="2"/>
      <c r="AC497" s="2"/>
      <c r="AD497" s="2"/>
      <c r="AE497" s="2"/>
      <c r="AF497" s="2"/>
      <c r="AG497" s="35"/>
      <c r="AH497" s="35"/>
      <c r="AI497" s="2"/>
      <c r="AJ497" s="2"/>
      <c r="AK497" s="35"/>
      <c r="AL497" s="55">
        <f t="shared" si="4"/>
        <v>704610.1</v>
      </c>
      <c r="AM497" s="35"/>
      <c r="AN497" s="35">
        <v>670730.1</v>
      </c>
      <c r="AO497" s="176">
        <f t="shared" si="5"/>
        <v>670730.1</v>
      </c>
      <c r="AP497" s="2"/>
      <c r="AQ497" s="31"/>
      <c r="AR497" s="31"/>
      <c r="AS497" s="2"/>
      <c r="AT497" s="2"/>
      <c r="AU497" s="1"/>
      <c r="AV497" s="1"/>
      <c r="AW497" s="1"/>
      <c r="AX497" s="1"/>
      <c r="AY497" s="1"/>
      <c r="AZ497" s="1"/>
      <c r="BA497" s="1"/>
      <c r="BB497" s="1"/>
      <c r="BC497" s="1"/>
      <c r="BD497" s="1"/>
      <c r="BE497" s="1"/>
      <c r="BF497" s="1"/>
      <c r="BG497" s="1"/>
      <c r="BH497" s="1"/>
      <c r="BI497" s="1"/>
      <c r="BJ497" s="1"/>
      <c r="BK497" s="1"/>
      <c r="BL497" s="1"/>
      <c r="BM497" s="1"/>
    </row>
    <row r="498" spans="1:65" ht="38.25" x14ac:dyDescent="0.2">
      <c r="A498" s="184">
        <v>187</v>
      </c>
      <c r="B498" s="181" t="s">
        <v>1465</v>
      </c>
      <c r="C498" s="2" t="s">
        <v>1466</v>
      </c>
      <c r="D498" s="10" t="s">
        <v>124</v>
      </c>
      <c r="E498" s="2" t="s">
        <v>123</v>
      </c>
      <c r="F498" s="39" t="s">
        <v>1467</v>
      </c>
      <c r="G498" s="6" t="s">
        <v>1468</v>
      </c>
      <c r="H498" s="7" t="s">
        <v>1469</v>
      </c>
      <c r="I498" s="31">
        <v>43396</v>
      </c>
      <c r="J498" s="31">
        <v>43761</v>
      </c>
      <c r="K498" s="137" t="s">
        <v>1470</v>
      </c>
      <c r="L498" s="136" t="s">
        <v>283</v>
      </c>
      <c r="M498" s="2" t="s">
        <v>177</v>
      </c>
      <c r="N498" s="31">
        <v>43655</v>
      </c>
      <c r="O498" s="35">
        <v>238760</v>
      </c>
      <c r="P498" s="32">
        <v>12592</v>
      </c>
      <c r="Q498" s="31">
        <v>43655</v>
      </c>
      <c r="R498" s="31">
        <v>43830</v>
      </c>
      <c r="S498" s="2" t="s">
        <v>765</v>
      </c>
      <c r="T498" s="2"/>
      <c r="U498" s="35"/>
      <c r="V498" s="35"/>
      <c r="W498" s="2" t="s">
        <v>141</v>
      </c>
      <c r="X498" s="2"/>
      <c r="Y498" s="2"/>
      <c r="Z498" s="2"/>
      <c r="AA498" s="2"/>
      <c r="AB498" s="2"/>
      <c r="AC498" s="2"/>
      <c r="AD498" s="2"/>
      <c r="AE498" s="2"/>
      <c r="AF498" s="2"/>
      <c r="AG498" s="35"/>
      <c r="AH498" s="35"/>
      <c r="AI498" s="2"/>
      <c r="AJ498" s="2"/>
      <c r="AK498" s="35"/>
      <c r="AL498" s="55">
        <f t="shared" si="4"/>
        <v>238760</v>
      </c>
      <c r="AM498" s="35"/>
      <c r="AN498" s="35">
        <v>238760</v>
      </c>
      <c r="AO498" s="176">
        <f t="shared" si="5"/>
        <v>238760</v>
      </c>
      <c r="AP498" s="2"/>
      <c r="AQ498" s="31"/>
      <c r="AR498" s="31"/>
      <c r="AS498" s="2"/>
      <c r="AT498" s="2"/>
      <c r="AU498" s="1"/>
      <c r="AV498" s="1"/>
      <c r="AW498" s="1"/>
      <c r="AX498" s="1"/>
      <c r="AY498" s="1"/>
      <c r="AZ498" s="1"/>
      <c r="BA498" s="1"/>
      <c r="BB498" s="1"/>
      <c r="BC498" s="1"/>
      <c r="BD498" s="1"/>
      <c r="BE498" s="1"/>
      <c r="BF498" s="1"/>
      <c r="BG498" s="1"/>
      <c r="BH498" s="1"/>
      <c r="BI498" s="1"/>
      <c r="BJ498" s="1"/>
      <c r="BK498" s="1"/>
      <c r="BL498" s="1"/>
      <c r="BM498" s="1"/>
    </row>
    <row r="499" spans="1:65" ht="38.25" x14ac:dyDescent="0.2">
      <c r="A499" s="184">
        <v>188</v>
      </c>
      <c r="B499" s="181" t="s">
        <v>1251</v>
      </c>
      <c r="C499" s="2" t="s">
        <v>1252</v>
      </c>
      <c r="D499" s="10" t="s">
        <v>158</v>
      </c>
      <c r="E499" s="2" t="s">
        <v>123</v>
      </c>
      <c r="F499" s="39" t="s">
        <v>1253</v>
      </c>
      <c r="G499" s="6" t="s">
        <v>1254</v>
      </c>
      <c r="H499" s="7" t="s">
        <v>1038</v>
      </c>
      <c r="I499" s="31">
        <v>43500</v>
      </c>
      <c r="J499" s="31">
        <v>43865</v>
      </c>
      <c r="K499" s="137" t="s">
        <v>1471</v>
      </c>
      <c r="L499" s="136" t="s">
        <v>283</v>
      </c>
      <c r="M499" s="2" t="s">
        <v>177</v>
      </c>
      <c r="N499" s="31">
        <v>43655</v>
      </c>
      <c r="O499" s="35">
        <v>9004.2999999999993</v>
      </c>
      <c r="P499" s="32">
        <v>12592</v>
      </c>
      <c r="Q499" s="31">
        <v>43655</v>
      </c>
      <c r="R499" s="31">
        <v>43830</v>
      </c>
      <c r="S499" s="2" t="s">
        <v>765</v>
      </c>
      <c r="T499" s="2"/>
      <c r="U499" s="35"/>
      <c r="V499" s="35"/>
      <c r="W499" s="2" t="s">
        <v>141</v>
      </c>
      <c r="X499" s="2"/>
      <c r="Y499" s="2"/>
      <c r="Z499" s="2"/>
      <c r="AA499" s="2"/>
      <c r="AB499" s="2"/>
      <c r="AC499" s="2"/>
      <c r="AD499" s="2"/>
      <c r="AE499" s="2"/>
      <c r="AF499" s="2"/>
      <c r="AG499" s="35"/>
      <c r="AH499" s="35"/>
      <c r="AI499" s="2"/>
      <c r="AJ499" s="2"/>
      <c r="AK499" s="35"/>
      <c r="AL499" s="55">
        <f t="shared" si="4"/>
        <v>9004.2999999999993</v>
      </c>
      <c r="AM499" s="35"/>
      <c r="AN499" s="35">
        <v>9004.2999999999993</v>
      </c>
      <c r="AO499" s="176">
        <f t="shared" si="5"/>
        <v>9004.2999999999993</v>
      </c>
      <c r="AP499" s="2"/>
      <c r="AQ499" s="31"/>
      <c r="AR499" s="31"/>
      <c r="AS499" s="2"/>
      <c r="AT499" s="2"/>
      <c r="AU499" s="1"/>
      <c r="AV499" s="1"/>
      <c r="AW499" s="1"/>
      <c r="AX499" s="1"/>
      <c r="AY499" s="1"/>
      <c r="AZ499" s="1"/>
      <c r="BA499" s="1"/>
      <c r="BB499" s="1"/>
      <c r="BC499" s="1"/>
      <c r="BD499" s="1"/>
      <c r="BE499" s="1"/>
      <c r="BF499" s="1"/>
      <c r="BG499" s="1"/>
      <c r="BH499" s="1"/>
      <c r="BI499" s="1"/>
      <c r="BJ499" s="1"/>
      <c r="BK499" s="1"/>
      <c r="BL499" s="1"/>
      <c r="BM499" s="1"/>
    </row>
    <row r="500" spans="1:65" ht="38.25" x14ac:dyDescent="0.2">
      <c r="A500" s="184">
        <v>189</v>
      </c>
      <c r="B500" s="181" t="s">
        <v>1251</v>
      </c>
      <c r="C500" s="2" t="s">
        <v>1252</v>
      </c>
      <c r="D500" s="10" t="s">
        <v>158</v>
      </c>
      <c r="E500" s="2" t="s">
        <v>123</v>
      </c>
      <c r="F500" s="39" t="s">
        <v>1253</v>
      </c>
      <c r="G500" s="6" t="s">
        <v>1254</v>
      </c>
      <c r="H500" s="7" t="s">
        <v>1038</v>
      </c>
      <c r="I500" s="31">
        <v>43500</v>
      </c>
      <c r="J500" s="31">
        <v>43865</v>
      </c>
      <c r="K500" s="137" t="s">
        <v>1472</v>
      </c>
      <c r="L500" s="136" t="s">
        <v>186</v>
      </c>
      <c r="M500" s="2" t="s">
        <v>187</v>
      </c>
      <c r="N500" s="31">
        <v>43655</v>
      </c>
      <c r="O500" s="35">
        <v>12614.5</v>
      </c>
      <c r="P500" s="32">
        <v>12592</v>
      </c>
      <c r="Q500" s="31">
        <v>43655</v>
      </c>
      <c r="R500" s="31">
        <v>43830</v>
      </c>
      <c r="S500" s="2" t="s">
        <v>765</v>
      </c>
      <c r="T500" s="2"/>
      <c r="U500" s="35"/>
      <c r="V500" s="35"/>
      <c r="W500" s="2" t="s">
        <v>141</v>
      </c>
      <c r="X500" s="2"/>
      <c r="Y500" s="2"/>
      <c r="Z500" s="2"/>
      <c r="AA500" s="2"/>
      <c r="AB500" s="2"/>
      <c r="AC500" s="2"/>
      <c r="AD500" s="2"/>
      <c r="AE500" s="2"/>
      <c r="AF500" s="2"/>
      <c r="AG500" s="35"/>
      <c r="AH500" s="35"/>
      <c r="AI500" s="2"/>
      <c r="AJ500" s="2"/>
      <c r="AK500" s="35"/>
      <c r="AL500" s="55">
        <f t="shared" si="4"/>
        <v>12614.5</v>
      </c>
      <c r="AM500" s="35"/>
      <c r="AN500" s="35">
        <v>11852</v>
      </c>
      <c r="AO500" s="176">
        <f t="shared" si="5"/>
        <v>11852</v>
      </c>
      <c r="AP500" s="2"/>
      <c r="AQ500" s="31"/>
      <c r="AR500" s="31"/>
      <c r="AS500" s="2"/>
      <c r="AT500" s="2"/>
      <c r="AU500" s="1"/>
      <c r="AV500" s="1"/>
      <c r="AW500" s="1"/>
      <c r="AX500" s="1"/>
      <c r="AY500" s="1"/>
      <c r="AZ500" s="1"/>
      <c r="BA500" s="1"/>
      <c r="BB500" s="1"/>
      <c r="BC500" s="1"/>
      <c r="BD500" s="1"/>
      <c r="BE500" s="1"/>
      <c r="BF500" s="1"/>
      <c r="BG500" s="1"/>
      <c r="BH500" s="1"/>
      <c r="BI500" s="1"/>
      <c r="BJ500" s="1"/>
      <c r="BK500" s="1"/>
      <c r="BL500" s="1"/>
      <c r="BM500" s="1"/>
    </row>
    <row r="501" spans="1:65" ht="38.25" x14ac:dyDescent="0.2">
      <c r="A501" s="184">
        <v>190</v>
      </c>
      <c r="B501" s="181" t="s">
        <v>1302</v>
      </c>
      <c r="C501" s="2" t="s">
        <v>1303</v>
      </c>
      <c r="D501" s="10" t="s">
        <v>158</v>
      </c>
      <c r="E501" s="2" t="s">
        <v>123</v>
      </c>
      <c r="F501" s="39" t="s">
        <v>1304</v>
      </c>
      <c r="G501" s="6" t="s">
        <v>1305</v>
      </c>
      <c r="H501" s="7" t="s">
        <v>1306</v>
      </c>
      <c r="I501" s="31">
        <v>43451</v>
      </c>
      <c r="J501" s="31">
        <v>43816</v>
      </c>
      <c r="K501" s="137" t="s">
        <v>1473</v>
      </c>
      <c r="L501" s="136" t="s">
        <v>186</v>
      </c>
      <c r="M501" s="2" t="s">
        <v>187</v>
      </c>
      <c r="N501" s="31">
        <v>43655</v>
      </c>
      <c r="O501" s="35">
        <v>140700</v>
      </c>
      <c r="P501" s="32">
        <v>12592</v>
      </c>
      <c r="Q501" s="31">
        <v>43655</v>
      </c>
      <c r="R501" s="31">
        <v>43830</v>
      </c>
      <c r="S501" s="2" t="s">
        <v>765</v>
      </c>
      <c r="T501" s="2"/>
      <c r="U501" s="35"/>
      <c r="V501" s="35"/>
      <c r="W501" s="2" t="s">
        <v>141</v>
      </c>
      <c r="X501" s="2"/>
      <c r="Y501" s="2"/>
      <c r="Z501" s="2"/>
      <c r="AA501" s="2"/>
      <c r="AB501" s="2"/>
      <c r="AC501" s="2"/>
      <c r="AD501" s="2"/>
      <c r="AE501" s="2"/>
      <c r="AF501" s="2"/>
      <c r="AG501" s="35"/>
      <c r="AH501" s="35"/>
      <c r="AI501" s="2"/>
      <c r="AJ501" s="2"/>
      <c r="AK501" s="35"/>
      <c r="AL501" s="55">
        <f t="shared" si="4"/>
        <v>140700</v>
      </c>
      <c r="AM501" s="35"/>
      <c r="AN501" s="35">
        <v>140700</v>
      </c>
      <c r="AO501" s="176">
        <f t="shared" si="5"/>
        <v>140700</v>
      </c>
      <c r="AP501" s="2"/>
      <c r="AQ501" s="31"/>
      <c r="AR501" s="31"/>
      <c r="AS501" s="2"/>
      <c r="AT501" s="2"/>
      <c r="AU501" s="1"/>
      <c r="AV501" s="1"/>
      <c r="AW501" s="1"/>
      <c r="AX501" s="1"/>
      <c r="AY501" s="1"/>
      <c r="AZ501" s="1"/>
      <c r="BA501" s="1"/>
      <c r="BB501" s="1"/>
      <c r="BC501" s="1"/>
      <c r="BD501" s="63">
        <v>43671</v>
      </c>
      <c r="BE501" s="63">
        <v>43702</v>
      </c>
      <c r="BF501" s="1"/>
      <c r="BG501" s="1" t="s">
        <v>1031</v>
      </c>
      <c r="BH501" s="63">
        <v>43671</v>
      </c>
      <c r="BI501" s="1"/>
      <c r="BJ501" s="1"/>
      <c r="BK501" s="1"/>
      <c r="BL501" s="1"/>
      <c r="BM501" s="1"/>
    </row>
    <row r="502" spans="1:65" ht="63.75" x14ac:dyDescent="0.2">
      <c r="A502" s="184">
        <v>191</v>
      </c>
      <c r="B502" s="181" t="s">
        <v>1246</v>
      </c>
      <c r="C502" s="2" t="s">
        <v>1247</v>
      </c>
      <c r="D502" s="10" t="s">
        <v>158</v>
      </c>
      <c r="E502" s="2" t="s">
        <v>123</v>
      </c>
      <c r="F502" s="39" t="s">
        <v>1248</v>
      </c>
      <c r="G502" s="6" t="s">
        <v>1249</v>
      </c>
      <c r="H502" s="7" t="s">
        <v>1250</v>
      </c>
      <c r="I502" s="31">
        <v>43431</v>
      </c>
      <c r="J502" s="31">
        <v>43796</v>
      </c>
      <c r="K502" s="137" t="s">
        <v>1474</v>
      </c>
      <c r="L502" s="136" t="s">
        <v>283</v>
      </c>
      <c r="M502" s="2" t="s">
        <v>177</v>
      </c>
      <c r="N502" s="31">
        <v>43655</v>
      </c>
      <c r="O502" s="35">
        <v>35820</v>
      </c>
      <c r="P502" s="32">
        <v>12592</v>
      </c>
      <c r="Q502" s="31">
        <v>43655</v>
      </c>
      <c r="R502" s="31">
        <v>43830</v>
      </c>
      <c r="S502" s="2" t="s">
        <v>765</v>
      </c>
      <c r="T502" s="2"/>
      <c r="U502" s="35"/>
      <c r="V502" s="35"/>
      <c r="W502" s="2" t="s">
        <v>141</v>
      </c>
      <c r="X502" s="2"/>
      <c r="Y502" s="2"/>
      <c r="Z502" s="2"/>
      <c r="AA502" s="2"/>
      <c r="AB502" s="2"/>
      <c r="AC502" s="2"/>
      <c r="AD502" s="2"/>
      <c r="AE502" s="2"/>
      <c r="AF502" s="2"/>
      <c r="AG502" s="35"/>
      <c r="AH502" s="35"/>
      <c r="AI502" s="2"/>
      <c r="AJ502" s="2"/>
      <c r="AK502" s="35"/>
      <c r="AL502" s="55">
        <f t="shared" si="4"/>
        <v>35820</v>
      </c>
      <c r="AM502" s="35"/>
      <c r="AN502" s="35">
        <v>35820</v>
      </c>
      <c r="AO502" s="176">
        <f t="shared" si="5"/>
        <v>35820</v>
      </c>
      <c r="AP502" s="2"/>
      <c r="AQ502" s="31"/>
      <c r="AR502" s="31"/>
      <c r="AS502" s="2"/>
      <c r="AT502" s="2"/>
      <c r="AU502" s="1"/>
      <c r="AV502" s="1"/>
      <c r="AW502" s="1"/>
      <c r="AX502" s="1"/>
      <c r="AY502" s="1"/>
      <c r="AZ502" s="1"/>
      <c r="BA502" s="1"/>
      <c r="BB502" s="1"/>
      <c r="BC502" s="1"/>
      <c r="BD502" s="1"/>
      <c r="BE502" s="1"/>
      <c r="BF502" s="1"/>
      <c r="BG502" s="1"/>
      <c r="BH502" s="1"/>
      <c r="BI502" s="1"/>
      <c r="BJ502" s="1"/>
      <c r="BK502" s="1"/>
      <c r="BL502" s="1"/>
      <c r="BM502" s="1"/>
    </row>
    <row r="503" spans="1:65" ht="89.25" x14ac:dyDescent="0.2">
      <c r="A503" s="236">
        <v>192</v>
      </c>
      <c r="B503" s="224" t="s">
        <v>1494</v>
      </c>
      <c r="C503" s="212" t="s">
        <v>1031</v>
      </c>
      <c r="D503" s="214" t="s">
        <v>175</v>
      </c>
      <c r="E503" s="212" t="s">
        <v>123</v>
      </c>
      <c r="F503" s="213" t="s">
        <v>1495</v>
      </c>
      <c r="G503" s="212" t="s">
        <v>1496</v>
      </c>
      <c r="H503" s="211"/>
      <c r="I503" s="210"/>
      <c r="J503" s="210"/>
      <c r="K503" s="221" t="s">
        <v>1475</v>
      </c>
      <c r="L503" s="219" t="s">
        <v>1497</v>
      </c>
      <c r="M503" s="212" t="s">
        <v>1498</v>
      </c>
      <c r="N503" s="210">
        <v>43670</v>
      </c>
      <c r="O503" s="215">
        <v>113754.44</v>
      </c>
      <c r="P503" s="217">
        <v>12601</v>
      </c>
      <c r="Q503" s="210">
        <v>43670</v>
      </c>
      <c r="R503" s="210">
        <v>43730</v>
      </c>
      <c r="S503" s="212" t="s">
        <v>1204</v>
      </c>
      <c r="T503" s="212"/>
      <c r="U503" s="215"/>
      <c r="V503" s="215"/>
      <c r="W503" s="212" t="s">
        <v>176</v>
      </c>
      <c r="X503" s="2" t="s">
        <v>624</v>
      </c>
      <c r="Y503" s="2" t="s">
        <v>130</v>
      </c>
      <c r="Z503" s="31">
        <v>43700</v>
      </c>
      <c r="AA503" s="32">
        <v>12626</v>
      </c>
      <c r="AB503" s="9" t="s">
        <v>1620</v>
      </c>
      <c r="AC503" s="31">
        <v>43730</v>
      </c>
      <c r="AD503" s="31">
        <v>43750</v>
      </c>
      <c r="AE503" s="2"/>
      <c r="AF503" s="2"/>
      <c r="AG503" s="35"/>
      <c r="AH503" s="35"/>
      <c r="AI503" s="2"/>
      <c r="AJ503" s="2"/>
      <c r="AK503" s="35"/>
      <c r="AL503" s="220">
        <f>O503-AH503+AG503-AH504+AG504</f>
        <v>132485.20000000001</v>
      </c>
      <c r="AM503" s="215"/>
      <c r="AN503" s="215">
        <v>132485.20000000001</v>
      </c>
      <c r="AO503" s="215">
        <f t="shared" si="5"/>
        <v>132485.20000000001</v>
      </c>
      <c r="AP503" s="2"/>
      <c r="AQ503" s="31"/>
      <c r="AR503" s="31"/>
      <c r="AS503" s="2"/>
      <c r="AT503" s="2"/>
      <c r="AU503" s="1"/>
      <c r="AV503" s="1"/>
      <c r="AW503" s="1"/>
      <c r="AX503" s="1"/>
      <c r="AY503" s="1"/>
      <c r="AZ503" s="1"/>
      <c r="BA503" s="1"/>
      <c r="BB503" s="1"/>
      <c r="BC503" s="1"/>
      <c r="BD503" s="63">
        <v>43701</v>
      </c>
      <c r="BE503" s="63">
        <v>43721</v>
      </c>
      <c r="BF503" s="1"/>
      <c r="BG503" s="1"/>
      <c r="BH503" s="1"/>
      <c r="BI503" s="1"/>
      <c r="BJ503" s="1"/>
      <c r="BK503" s="1"/>
      <c r="BL503" s="1"/>
      <c r="BM503" s="1"/>
    </row>
    <row r="504" spans="1:65" ht="127.5" x14ac:dyDescent="0.2">
      <c r="A504" s="236"/>
      <c r="B504" s="224"/>
      <c r="C504" s="212"/>
      <c r="D504" s="214"/>
      <c r="E504" s="212"/>
      <c r="F504" s="213"/>
      <c r="G504" s="212"/>
      <c r="H504" s="211"/>
      <c r="I504" s="210"/>
      <c r="J504" s="210"/>
      <c r="K504" s="221"/>
      <c r="L504" s="219"/>
      <c r="M504" s="212"/>
      <c r="N504" s="210"/>
      <c r="O504" s="215"/>
      <c r="P504" s="217"/>
      <c r="Q504" s="210"/>
      <c r="R504" s="210"/>
      <c r="S504" s="212"/>
      <c r="T504" s="212"/>
      <c r="U504" s="215"/>
      <c r="V504" s="215"/>
      <c r="W504" s="212"/>
      <c r="X504" s="2" t="s">
        <v>285</v>
      </c>
      <c r="Y504" s="2" t="s">
        <v>132</v>
      </c>
      <c r="Z504" s="31">
        <v>43717</v>
      </c>
      <c r="AA504" s="32">
        <v>12633</v>
      </c>
      <c r="AB504" s="9" t="s">
        <v>1621</v>
      </c>
      <c r="AC504" s="31"/>
      <c r="AD504" s="31"/>
      <c r="AE504" s="2"/>
      <c r="AF504" s="2"/>
      <c r="AG504" s="35">
        <v>18730.759999999998</v>
      </c>
      <c r="AH504" s="35"/>
      <c r="AI504" s="2"/>
      <c r="AJ504" s="2"/>
      <c r="AK504" s="35"/>
      <c r="AL504" s="220"/>
      <c r="AM504" s="215"/>
      <c r="AN504" s="215"/>
      <c r="AO504" s="215"/>
      <c r="AP504" s="2"/>
      <c r="AQ504" s="31"/>
      <c r="AR504" s="31"/>
      <c r="AS504" s="2"/>
      <c r="AT504" s="2"/>
      <c r="AU504" s="1"/>
      <c r="AV504" s="1"/>
      <c r="AW504" s="1"/>
      <c r="AX504" s="1"/>
      <c r="AY504" s="1"/>
      <c r="AZ504" s="1"/>
      <c r="BA504" s="1"/>
      <c r="BB504" s="1"/>
      <c r="BC504" s="1"/>
      <c r="BD504" s="1"/>
      <c r="BE504" s="1"/>
      <c r="BF504" s="1"/>
      <c r="BG504" s="1"/>
      <c r="BH504" s="1"/>
      <c r="BI504" s="1"/>
      <c r="BJ504" s="1"/>
      <c r="BK504" s="1"/>
      <c r="BL504" s="1"/>
      <c r="BM504" s="1"/>
    </row>
    <row r="505" spans="1:65" ht="63.75" x14ac:dyDescent="0.2">
      <c r="A505" s="184">
        <v>193</v>
      </c>
      <c r="B505" s="181" t="s">
        <v>1246</v>
      </c>
      <c r="C505" s="2" t="s">
        <v>1247</v>
      </c>
      <c r="D505" s="10" t="s">
        <v>158</v>
      </c>
      <c r="E505" s="2" t="s">
        <v>123</v>
      </c>
      <c r="F505" s="39" t="s">
        <v>1248</v>
      </c>
      <c r="G505" s="6" t="s">
        <v>1249</v>
      </c>
      <c r="H505" s="7" t="s">
        <v>1250</v>
      </c>
      <c r="I505" s="31">
        <v>43431</v>
      </c>
      <c r="J505" s="31">
        <v>43796</v>
      </c>
      <c r="K505" s="137" t="s">
        <v>1476</v>
      </c>
      <c r="L505" s="136" t="s">
        <v>283</v>
      </c>
      <c r="M505" s="2" t="s">
        <v>177</v>
      </c>
      <c r="N505" s="31">
        <v>43655</v>
      </c>
      <c r="O505" s="35">
        <v>18870</v>
      </c>
      <c r="P505" s="32">
        <v>12594</v>
      </c>
      <c r="Q505" s="31">
        <v>43655</v>
      </c>
      <c r="R505" s="31">
        <v>43830</v>
      </c>
      <c r="S505" s="2" t="s">
        <v>765</v>
      </c>
      <c r="T505" s="2"/>
      <c r="U505" s="35"/>
      <c r="V505" s="35"/>
      <c r="W505" s="2" t="s">
        <v>141</v>
      </c>
      <c r="X505" s="2"/>
      <c r="Y505" s="2"/>
      <c r="Z505" s="2"/>
      <c r="AA505" s="2"/>
      <c r="AB505" s="2"/>
      <c r="AC505" s="2"/>
      <c r="AD505" s="2"/>
      <c r="AE505" s="2"/>
      <c r="AF505" s="2"/>
      <c r="AG505" s="35"/>
      <c r="AH505" s="35"/>
      <c r="AI505" s="2"/>
      <c r="AJ505" s="2"/>
      <c r="AK505" s="35"/>
      <c r="AL505" s="55">
        <f t="shared" si="4"/>
        <v>18870</v>
      </c>
      <c r="AM505" s="35"/>
      <c r="AN505" s="35">
        <v>18870</v>
      </c>
      <c r="AO505" s="176">
        <f t="shared" si="5"/>
        <v>18870</v>
      </c>
      <c r="AP505" s="2"/>
      <c r="AQ505" s="31"/>
      <c r="AR505" s="31"/>
      <c r="AS505" s="2"/>
      <c r="AT505" s="2"/>
      <c r="AU505" s="1"/>
      <c r="AV505" s="1"/>
      <c r="AW505" s="1"/>
      <c r="AX505" s="1"/>
      <c r="AY505" s="1"/>
      <c r="AZ505" s="1"/>
      <c r="BA505" s="1"/>
      <c r="BB505" s="1"/>
      <c r="BC505" s="1"/>
      <c r="BD505" s="1"/>
      <c r="BE505" s="1"/>
      <c r="BF505" s="1"/>
      <c r="BG505" s="1"/>
      <c r="BH505" s="1"/>
      <c r="BI505" s="1"/>
      <c r="BJ505" s="1"/>
      <c r="BK505" s="1"/>
      <c r="BL505" s="1"/>
      <c r="BM505" s="1"/>
    </row>
    <row r="506" spans="1:65" ht="38.25" x14ac:dyDescent="0.2">
      <c r="A506" s="184">
        <v>194</v>
      </c>
      <c r="B506" s="181" t="s">
        <v>1478</v>
      </c>
      <c r="C506" s="2" t="s">
        <v>1479</v>
      </c>
      <c r="D506" s="10" t="s">
        <v>158</v>
      </c>
      <c r="E506" s="2" t="s">
        <v>123</v>
      </c>
      <c r="F506" s="39" t="s">
        <v>1480</v>
      </c>
      <c r="G506" s="6" t="s">
        <v>1481</v>
      </c>
      <c r="H506" s="7" t="s">
        <v>1223</v>
      </c>
      <c r="I506" s="31">
        <v>43789</v>
      </c>
      <c r="J506" s="31">
        <v>43789</v>
      </c>
      <c r="K506" s="137" t="s">
        <v>1477</v>
      </c>
      <c r="L506" s="136" t="s">
        <v>283</v>
      </c>
      <c r="M506" s="2" t="s">
        <v>177</v>
      </c>
      <c r="N506" s="31">
        <v>43663</v>
      </c>
      <c r="O506" s="35">
        <v>33600</v>
      </c>
      <c r="P506" s="32">
        <v>12597</v>
      </c>
      <c r="Q506" s="31">
        <v>43663</v>
      </c>
      <c r="R506" s="31">
        <v>43830</v>
      </c>
      <c r="S506" s="2" t="s">
        <v>765</v>
      </c>
      <c r="T506" s="2"/>
      <c r="U506" s="35"/>
      <c r="V506" s="35"/>
      <c r="W506" s="2" t="s">
        <v>141</v>
      </c>
      <c r="X506" s="2"/>
      <c r="Y506" s="2"/>
      <c r="Z506" s="2"/>
      <c r="AA506" s="2"/>
      <c r="AB506" s="2"/>
      <c r="AC506" s="2"/>
      <c r="AD506" s="2"/>
      <c r="AE506" s="2"/>
      <c r="AF506" s="2"/>
      <c r="AG506" s="35"/>
      <c r="AH506" s="35"/>
      <c r="AI506" s="2"/>
      <c r="AJ506" s="2"/>
      <c r="AK506" s="35"/>
      <c r="AL506" s="55">
        <f t="shared" si="4"/>
        <v>33600</v>
      </c>
      <c r="AM506" s="35"/>
      <c r="AN506" s="35">
        <v>33600</v>
      </c>
      <c r="AO506" s="176">
        <f t="shared" si="5"/>
        <v>33600</v>
      </c>
      <c r="AP506" s="2"/>
      <c r="AQ506" s="31"/>
      <c r="AR506" s="31"/>
      <c r="AS506" s="2"/>
      <c r="AT506" s="2"/>
      <c r="AU506" s="1"/>
      <c r="AV506" s="1"/>
      <c r="AW506" s="1"/>
      <c r="AX506" s="1"/>
      <c r="AY506" s="1"/>
      <c r="AZ506" s="1"/>
      <c r="BA506" s="1"/>
      <c r="BB506" s="1"/>
      <c r="BC506" s="1"/>
      <c r="BD506" s="1"/>
      <c r="BE506" s="1"/>
      <c r="BF506" s="1"/>
      <c r="BG506" s="1"/>
      <c r="BH506" s="1"/>
      <c r="BI506" s="1"/>
      <c r="BJ506" s="1"/>
      <c r="BK506" s="1"/>
      <c r="BL506" s="1"/>
      <c r="BM506" s="1"/>
    </row>
    <row r="507" spans="1:65" ht="38.25" x14ac:dyDescent="0.2">
      <c r="A507" s="184">
        <v>195</v>
      </c>
      <c r="B507" s="181" t="s">
        <v>1482</v>
      </c>
      <c r="C507" s="2" t="s">
        <v>1483</v>
      </c>
      <c r="D507" s="10" t="s">
        <v>158</v>
      </c>
      <c r="E507" s="2" t="s">
        <v>123</v>
      </c>
      <c r="F507" s="39" t="s">
        <v>1480</v>
      </c>
      <c r="G507" s="6" t="s">
        <v>959</v>
      </c>
      <c r="H507" s="7" t="s">
        <v>1484</v>
      </c>
      <c r="I507" s="31">
        <v>43728</v>
      </c>
      <c r="J507" s="31">
        <v>43728</v>
      </c>
      <c r="K507" s="137" t="s">
        <v>1485</v>
      </c>
      <c r="L507" s="136" t="s">
        <v>283</v>
      </c>
      <c r="M507" s="2" t="s">
        <v>177</v>
      </c>
      <c r="N507" s="31">
        <v>43663</v>
      </c>
      <c r="O507" s="35">
        <v>6042.8</v>
      </c>
      <c r="P507" s="32">
        <v>12597</v>
      </c>
      <c r="Q507" s="31">
        <v>43663</v>
      </c>
      <c r="R507" s="31">
        <v>43830</v>
      </c>
      <c r="S507" s="2" t="s">
        <v>765</v>
      </c>
      <c r="T507" s="2"/>
      <c r="U507" s="35"/>
      <c r="V507" s="35"/>
      <c r="W507" s="2" t="s">
        <v>141</v>
      </c>
      <c r="X507" s="2"/>
      <c r="Y507" s="2"/>
      <c r="Z507" s="2"/>
      <c r="AA507" s="2"/>
      <c r="AB507" s="2"/>
      <c r="AC507" s="2"/>
      <c r="AD507" s="2"/>
      <c r="AE507" s="2"/>
      <c r="AF507" s="2"/>
      <c r="AG507" s="35"/>
      <c r="AH507" s="35"/>
      <c r="AI507" s="2"/>
      <c r="AJ507" s="2"/>
      <c r="AK507" s="35"/>
      <c r="AL507" s="55">
        <f t="shared" si="4"/>
        <v>6042.8</v>
      </c>
      <c r="AM507" s="35"/>
      <c r="AN507" s="35">
        <v>6042.8</v>
      </c>
      <c r="AO507" s="176">
        <f t="shared" si="5"/>
        <v>6042.8</v>
      </c>
      <c r="AP507" s="2"/>
      <c r="AQ507" s="31"/>
      <c r="AR507" s="31"/>
      <c r="AS507" s="2"/>
      <c r="AT507" s="2"/>
      <c r="AU507" s="1"/>
      <c r="AV507" s="1"/>
      <c r="AW507" s="1"/>
      <c r="AX507" s="1"/>
      <c r="AY507" s="1"/>
      <c r="AZ507" s="1"/>
      <c r="BA507" s="1"/>
      <c r="BB507" s="1"/>
      <c r="BC507" s="1"/>
      <c r="BD507" s="1"/>
      <c r="BE507" s="1"/>
      <c r="BF507" s="1"/>
      <c r="BG507" s="1"/>
      <c r="BH507" s="1"/>
      <c r="BI507" s="1"/>
      <c r="BJ507" s="1"/>
      <c r="BK507" s="1"/>
      <c r="BL507" s="1"/>
      <c r="BM507" s="1"/>
    </row>
    <row r="508" spans="1:65" ht="38.25" x14ac:dyDescent="0.2">
      <c r="A508" s="184">
        <v>197</v>
      </c>
      <c r="B508" s="181" t="s">
        <v>955</v>
      </c>
      <c r="C508" s="2" t="s">
        <v>810</v>
      </c>
      <c r="D508" s="10" t="s">
        <v>158</v>
      </c>
      <c r="E508" s="2" t="s">
        <v>123</v>
      </c>
      <c r="F508" s="39" t="s">
        <v>956</v>
      </c>
      <c r="G508" s="6" t="s">
        <v>959</v>
      </c>
      <c r="H508" s="7" t="s">
        <v>754</v>
      </c>
      <c r="I508" s="31">
        <v>43319</v>
      </c>
      <c r="J508" s="31">
        <v>43684</v>
      </c>
      <c r="K508" s="137" t="s">
        <v>1493</v>
      </c>
      <c r="L508" s="136" t="s">
        <v>957</v>
      </c>
      <c r="M508" s="2" t="s">
        <v>958</v>
      </c>
      <c r="N508" s="31">
        <v>43664</v>
      </c>
      <c r="O508" s="35">
        <v>59720.05</v>
      </c>
      <c r="P508" s="32">
        <v>12601</v>
      </c>
      <c r="Q508" s="31">
        <v>43664</v>
      </c>
      <c r="R508" s="31">
        <v>43830</v>
      </c>
      <c r="S508" s="2" t="s">
        <v>765</v>
      </c>
      <c r="T508" s="2"/>
      <c r="U508" s="35"/>
      <c r="V508" s="35"/>
      <c r="W508" s="2" t="s">
        <v>141</v>
      </c>
      <c r="X508" s="2"/>
      <c r="Y508" s="2"/>
      <c r="Z508" s="2"/>
      <c r="AA508" s="2"/>
      <c r="AB508" s="2"/>
      <c r="AC508" s="2"/>
      <c r="AD508" s="2"/>
      <c r="AE508" s="2"/>
      <c r="AF508" s="2"/>
      <c r="AG508" s="35"/>
      <c r="AH508" s="35"/>
      <c r="AI508" s="2"/>
      <c r="AJ508" s="2"/>
      <c r="AK508" s="35"/>
      <c r="AL508" s="55">
        <f t="shared" si="4"/>
        <v>59720.05</v>
      </c>
      <c r="AM508" s="35"/>
      <c r="AN508" s="35">
        <v>59720.05</v>
      </c>
      <c r="AO508" s="176">
        <f t="shared" si="5"/>
        <v>59720.05</v>
      </c>
      <c r="AP508" s="2"/>
      <c r="AQ508" s="2"/>
      <c r="AR508" s="2"/>
      <c r="AS508" s="2"/>
      <c r="AT508" s="2"/>
      <c r="AU508" s="1"/>
      <c r="AV508" s="1"/>
      <c r="AW508" s="1"/>
      <c r="AX508" s="1"/>
      <c r="AY508" s="1"/>
      <c r="AZ508" s="1"/>
      <c r="BA508" s="1"/>
      <c r="BB508" s="1"/>
      <c r="BC508" s="1"/>
      <c r="BD508" s="1"/>
      <c r="BE508" s="1"/>
      <c r="BF508" s="1"/>
      <c r="BG508" s="1"/>
      <c r="BH508" s="1"/>
      <c r="BI508" s="1"/>
      <c r="BJ508" s="1"/>
      <c r="BK508" s="1"/>
      <c r="BL508" s="1"/>
      <c r="BM508" s="1"/>
    </row>
    <row r="509" spans="1:65" ht="38.25" x14ac:dyDescent="0.2">
      <c r="A509" s="184">
        <v>198</v>
      </c>
      <c r="B509" s="181" t="s">
        <v>1321</v>
      </c>
      <c r="C509" s="2" t="s">
        <v>1526</v>
      </c>
      <c r="D509" s="10" t="s">
        <v>158</v>
      </c>
      <c r="E509" s="2" t="s">
        <v>123</v>
      </c>
      <c r="F509" s="39" t="s">
        <v>1527</v>
      </c>
      <c r="G509" s="6" t="s">
        <v>1326</v>
      </c>
      <c r="H509" s="7" t="s">
        <v>1327</v>
      </c>
      <c r="I509" s="31">
        <v>43724</v>
      </c>
      <c r="J509" s="31">
        <v>43724</v>
      </c>
      <c r="K509" s="137" t="s">
        <v>1499</v>
      </c>
      <c r="L509" s="136" t="s">
        <v>1324</v>
      </c>
      <c r="M509" s="2" t="s">
        <v>1325</v>
      </c>
      <c r="N509" s="31">
        <v>43668</v>
      </c>
      <c r="O509" s="35">
        <v>13273.4</v>
      </c>
      <c r="P509" s="32">
        <v>12607</v>
      </c>
      <c r="Q509" s="31">
        <v>43668</v>
      </c>
      <c r="R509" s="31">
        <v>43830</v>
      </c>
      <c r="S509" s="2" t="s">
        <v>765</v>
      </c>
      <c r="T509" s="2"/>
      <c r="U509" s="35"/>
      <c r="V509" s="35"/>
      <c r="W509" s="2" t="s">
        <v>141</v>
      </c>
      <c r="X509" s="2"/>
      <c r="Y509" s="2"/>
      <c r="Z509" s="2"/>
      <c r="AA509" s="2"/>
      <c r="AB509" s="2"/>
      <c r="AC509" s="2"/>
      <c r="AD509" s="2"/>
      <c r="AE509" s="2"/>
      <c r="AF509" s="2"/>
      <c r="AG509" s="35"/>
      <c r="AH509" s="35"/>
      <c r="AI509" s="2"/>
      <c r="AJ509" s="2"/>
      <c r="AK509" s="35"/>
      <c r="AL509" s="55">
        <f t="shared" si="4"/>
        <v>13273.4</v>
      </c>
      <c r="AM509" s="35"/>
      <c r="AN509" s="35">
        <v>13273.4</v>
      </c>
      <c r="AO509" s="176">
        <f t="shared" si="5"/>
        <v>13273.4</v>
      </c>
      <c r="AP509" s="2"/>
      <c r="AQ509" s="2"/>
      <c r="AR509" s="2"/>
      <c r="AS509" s="2"/>
      <c r="AT509" s="2"/>
      <c r="AU509" s="1"/>
      <c r="AV509" s="1"/>
      <c r="AW509" s="1"/>
      <c r="AX509" s="1"/>
      <c r="AY509" s="1"/>
      <c r="AZ509" s="1"/>
      <c r="BA509" s="1"/>
      <c r="BB509" s="1"/>
      <c r="BC509" s="1"/>
      <c r="BD509" s="1"/>
      <c r="BE509" s="1"/>
      <c r="BF509" s="1"/>
      <c r="BG509" s="1"/>
      <c r="BH509" s="1"/>
      <c r="BI509" s="1"/>
      <c r="BJ509" s="1"/>
      <c r="BK509" s="1"/>
      <c r="BL509" s="1"/>
      <c r="BM509" s="1"/>
    </row>
    <row r="510" spans="1:65" ht="76.5" x14ac:dyDescent="0.2">
      <c r="A510" s="184">
        <v>199</v>
      </c>
      <c r="B510" s="181" t="s">
        <v>1507</v>
      </c>
      <c r="C510" s="2" t="s">
        <v>1508</v>
      </c>
      <c r="D510" s="10" t="s">
        <v>158</v>
      </c>
      <c r="E510" s="2" t="s">
        <v>123</v>
      </c>
      <c r="F510" s="39" t="s">
        <v>1509</v>
      </c>
      <c r="G510" s="6" t="s">
        <v>1510</v>
      </c>
      <c r="H510" s="7" t="s">
        <v>1148</v>
      </c>
      <c r="I510" s="31">
        <v>43326</v>
      </c>
      <c r="J510" s="31">
        <v>43691</v>
      </c>
      <c r="K510" s="137" t="s">
        <v>1500</v>
      </c>
      <c r="L510" s="136" t="s">
        <v>173</v>
      </c>
      <c r="M510" s="2" t="s">
        <v>1511</v>
      </c>
      <c r="N510" s="31">
        <v>43668</v>
      </c>
      <c r="O510" s="35">
        <v>2584</v>
      </c>
      <c r="P510" s="32">
        <v>12601</v>
      </c>
      <c r="Q510" s="31">
        <v>43668</v>
      </c>
      <c r="R510" s="31">
        <v>43830</v>
      </c>
      <c r="S510" s="2" t="s">
        <v>765</v>
      </c>
      <c r="T510" s="2"/>
      <c r="U510" s="35"/>
      <c r="V510" s="35"/>
      <c r="W510" s="2" t="s">
        <v>141</v>
      </c>
      <c r="X510" s="2"/>
      <c r="Y510" s="2" t="s">
        <v>130</v>
      </c>
      <c r="Z510" s="65">
        <v>43741</v>
      </c>
      <c r="AA510" s="67">
        <v>12651</v>
      </c>
      <c r="AB510" s="9" t="s">
        <v>1669</v>
      </c>
      <c r="AC510" s="2"/>
      <c r="AD510" s="2"/>
      <c r="AE510" s="2"/>
      <c r="AF510" s="2"/>
      <c r="AG510" s="35">
        <v>646</v>
      </c>
      <c r="AH510" s="35"/>
      <c r="AI510" s="2"/>
      <c r="AJ510" s="2"/>
      <c r="AK510" s="35"/>
      <c r="AL510" s="55">
        <f t="shared" si="4"/>
        <v>3230</v>
      </c>
      <c r="AM510" s="35"/>
      <c r="AN510" s="35">
        <v>3230</v>
      </c>
      <c r="AO510" s="176">
        <f t="shared" si="5"/>
        <v>3230</v>
      </c>
      <c r="AP510" s="2"/>
      <c r="AQ510" s="2"/>
      <c r="AR510" s="2"/>
      <c r="AS510" s="2"/>
      <c r="AT510" s="2"/>
      <c r="AU510" s="1"/>
      <c r="AV510" s="1"/>
      <c r="AW510" s="1"/>
      <c r="AX510" s="1"/>
      <c r="AY510" s="1"/>
      <c r="AZ510" s="1"/>
      <c r="BA510" s="1"/>
      <c r="BB510" s="1"/>
      <c r="BC510" s="1"/>
      <c r="BD510" s="1"/>
      <c r="BE510" s="1"/>
      <c r="BF510" s="1"/>
      <c r="BG510" s="1"/>
      <c r="BH510" s="1"/>
      <c r="BI510" s="1"/>
      <c r="BJ510" s="1"/>
      <c r="BK510" s="1"/>
      <c r="BL510" s="1"/>
      <c r="BM510" s="1"/>
    </row>
    <row r="511" spans="1:65" ht="89.25" x14ac:dyDescent="0.2">
      <c r="A511" s="184">
        <v>200</v>
      </c>
      <c r="B511" s="181" t="s">
        <v>1507</v>
      </c>
      <c r="C511" s="2" t="s">
        <v>1508</v>
      </c>
      <c r="D511" s="10" t="s">
        <v>158</v>
      </c>
      <c r="E511" s="2" t="s">
        <v>123</v>
      </c>
      <c r="F511" s="39" t="s">
        <v>1509</v>
      </c>
      <c r="G511" s="6" t="s">
        <v>1510</v>
      </c>
      <c r="H511" s="7" t="s">
        <v>1148</v>
      </c>
      <c r="I511" s="31">
        <v>43326</v>
      </c>
      <c r="J511" s="31">
        <v>43691</v>
      </c>
      <c r="K511" s="137" t="s">
        <v>1501</v>
      </c>
      <c r="L511" s="136" t="s">
        <v>283</v>
      </c>
      <c r="M511" s="2" t="s">
        <v>177</v>
      </c>
      <c r="N511" s="31">
        <v>43668</v>
      </c>
      <c r="O511" s="35">
        <v>14190</v>
      </c>
      <c r="P511" s="32">
        <v>12601</v>
      </c>
      <c r="Q511" s="31">
        <v>43668</v>
      </c>
      <c r="R511" s="31">
        <v>43830</v>
      </c>
      <c r="S511" s="2" t="s">
        <v>765</v>
      </c>
      <c r="T511" s="2"/>
      <c r="U511" s="35"/>
      <c r="V511" s="35"/>
      <c r="W511" s="2" t="s">
        <v>141</v>
      </c>
      <c r="X511" s="2"/>
      <c r="Y511" s="2" t="s">
        <v>130</v>
      </c>
      <c r="Z511" s="65">
        <v>43741</v>
      </c>
      <c r="AA511" s="67">
        <v>12651</v>
      </c>
      <c r="AB511" s="9" t="s">
        <v>1668</v>
      </c>
      <c r="AC511" s="2"/>
      <c r="AD511" s="2"/>
      <c r="AE511" s="2"/>
      <c r="AF511" s="2"/>
      <c r="AG511" s="35">
        <v>3547.5</v>
      </c>
      <c r="AH511" s="35"/>
      <c r="AI511" s="2"/>
      <c r="AJ511" s="2"/>
      <c r="AK511" s="35"/>
      <c r="AL511" s="55">
        <f t="shared" si="4"/>
        <v>17737.5</v>
      </c>
      <c r="AM511" s="35"/>
      <c r="AN511" s="35">
        <v>17737.5</v>
      </c>
      <c r="AO511" s="176">
        <f t="shared" si="5"/>
        <v>17737.5</v>
      </c>
      <c r="AP511" s="2"/>
      <c r="AQ511" s="2"/>
      <c r="AR511" s="2"/>
      <c r="AS511" s="2"/>
      <c r="AT511" s="2"/>
      <c r="AU511" s="1"/>
      <c r="AV511" s="1"/>
      <c r="AW511" s="1"/>
      <c r="AX511" s="1"/>
      <c r="AY511" s="1"/>
      <c r="AZ511" s="1"/>
      <c r="BA511" s="1"/>
      <c r="BB511" s="1"/>
      <c r="BC511" s="1"/>
      <c r="BD511" s="1"/>
      <c r="BE511" s="1"/>
      <c r="BF511" s="1"/>
      <c r="BG511" s="1"/>
      <c r="BH511" s="1"/>
      <c r="BI511" s="1"/>
      <c r="BJ511" s="1"/>
      <c r="BK511" s="1"/>
      <c r="BL511" s="1"/>
      <c r="BM511" s="1"/>
    </row>
    <row r="512" spans="1:65" ht="25.5" x14ac:dyDescent="0.2">
      <c r="A512" s="184">
        <v>201</v>
      </c>
      <c r="B512" s="181" t="s">
        <v>1222</v>
      </c>
      <c r="C512" s="2" t="s">
        <v>1223</v>
      </c>
      <c r="D512" s="10" t="s">
        <v>158</v>
      </c>
      <c r="E512" s="2" t="s">
        <v>123</v>
      </c>
      <c r="F512" s="39" t="s">
        <v>1224</v>
      </c>
      <c r="G512" s="6" t="s">
        <v>1225</v>
      </c>
      <c r="H512" s="7" t="s">
        <v>1226</v>
      </c>
      <c r="I512" s="31">
        <v>43332</v>
      </c>
      <c r="J512" s="31">
        <v>43697</v>
      </c>
      <c r="K512" s="137" t="s">
        <v>1502</v>
      </c>
      <c r="L512" s="136" t="s">
        <v>1528</v>
      </c>
      <c r="M512" s="2" t="s">
        <v>174</v>
      </c>
      <c r="N512" s="31">
        <v>43668</v>
      </c>
      <c r="O512" s="35">
        <v>77770</v>
      </c>
      <c r="P512" s="32">
        <v>12606</v>
      </c>
      <c r="Q512" s="31">
        <v>43668</v>
      </c>
      <c r="R512" s="31">
        <v>43830</v>
      </c>
      <c r="S512" s="2" t="s">
        <v>765</v>
      </c>
      <c r="T512" s="2"/>
      <c r="U512" s="35"/>
      <c r="V512" s="35"/>
      <c r="W512" s="2" t="s">
        <v>141</v>
      </c>
      <c r="X512" s="2"/>
      <c r="Y512" s="2"/>
      <c r="Z512" s="2"/>
      <c r="AA512" s="2"/>
      <c r="AB512" s="2"/>
      <c r="AC512" s="2"/>
      <c r="AD512" s="2"/>
      <c r="AE512" s="2"/>
      <c r="AF512" s="2"/>
      <c r="AG512" s="35"/>
      <c r="AH512" s="35"/>
      <c r="AI512" s="2"/>
      <c r="AJ512" s="2"/>
      <c r="AK512" s="35"/>
      <c r="AL512" s="55">
        <f t="shared" si="4"/>
        <v>77770</v>
      </c>
      <c r="AM512" s="35"/>
      <c r="AN512" s="35">
        <v>77770</v>
      </c>
      <c r="AO512" s="176">
        <f t="shared" si="5"/>
        <v>77770</v>
      </c>
      <c r="AP512" s="2"/>
      <c r="AQ512" s="2"/>
      <c r="AR512" s="2"/>
      <c r="AS512" s="2"/>
      <c r="AT512" s="2"/>
      <c r="AU512" s="1"/>
      <c r="AV512" s="1"/>
      <c r="AW512" s="1"/>
      <c r="AX512" s="1"/>
      <c r="AY512" s="1"/>
      <c r="AZ512" s="1"/>
      <c r="BA512" s="1"/>
      <c r="BB512" s="1"/>
      <c r="BC512" s="1"/>
      <c r="BD512" s="1"/>
      <c r="BE512" s="1"/>
      <c r="BF512" s="1"/>
      <c r="BG512" s="1"/>
      <c r="BH512" s="1"/>
      <c r="BI512" s="1"/>
      <c r="BJ512" s="1"/>
      <c r="BK512" s="1"/>
      <c r="BL512" s="1"/>
      <c r="BM512" s="1"/>
    </row>
    <row r="513" spans="1:65" ht="76.5" x14ac:dyDescent="0.2">
      <c r="A513" s="184">
        <v>202</v>
      </c>
      <c r="B513" s="181" t="s">
        <v>1504</v>
      </c>
      <c r="C513" s="2" t="s">
        <v>1044</v>
      </c>
      <c r="D513" s="10" t="s">
        <v>1505</v>
      </c>
      <c r="E513" s="2" t="s">
        <v>123</v>
      </c>
      <c r="F513" s="39" t="s">
        <v>1506</v>
      </c>
      <c r="G513" s="6"/>
      <c r="H513" s="7"/>
      <c r="I513" s="31"/>
      <c r="J513" s="31"/>
      <c r="K513" s="137" t="s">
        <v>1503</v>
      </c>
      <c r="L513" s="136" t="s">
        <v>600</v>
      </c>
      <c r="M513" s="2" t="s">
        <v>447</v>
      </c>
      <c r="N513" s="31">
        <v>43668</v>
      </c>
      <c r="O513" s="35">
        <v>1018.6</v>
      </c>
      <c r="P513" s="32">
        <v>12601</v>
      </c>
      <c r="Q513" s="31">
        <v>43668</v>
      </c>
      <c r="R513" s="31">
        <v>43830</v>
      </c>
      <c r="S513" s="2" t="s">
        <v>765</v>
      </c>
      <c r="T513" s="2"/>
      <c r="U513" s="35"/>
      <c r="V513" s="35"/>
      <c r="W513" s="2" t="s">
        <v>141</v>
      </c>
      <c r="X513" s="2"/>
      <c r="Y513" s="2"/>
      <c r="Z513" s="2"/>
      <c r="AA513" s="2"/>
      <c r="AB513" s="2"/>
      <c r="AC513" s="2"/>
      <c r="AD513" s="2"/>
      <c r="AE513" s="2"/>
      <c r="AF513" s="2"/>
      <c r="AG513" s="35"/>
      <c r="AH513" s="35"/>
      <c r="AI513" s="2"/>
      <c r="AJ513" s="2"/>
      <c r="AK513" s="35"/>
      <c r="AL513" s="55">
        <f t="shared" si="4"/>
        <v>1018.6</v>
      </c>
      <c r="AM513" s="35"/>
      <c r="AN513" s="35">
        <v>1005.1</v>
      </c>
      <c r="AO513" s="176">
        <f t="shared" si="5"/>
        <v>1005.1</v>
      </c>
      <c r="AP513" s="2"/>
      <c r="AQ513" s="2"/>
      <c r="AR513" s="2"/>
      <c r="AS513" s="2"/>
      <c r="AT513" s="2"/>
      <c r="AU513" s="1"/>
      <c r="AV513" s="1"/>
      <c r="AW513" s="1"/>
      <c r="AX513" s="1"/>
      <c r="AY513" s="1"/>
      <c r="AZ513" s="1"/>
      <c r="BA513" s="1"/>
      <c r="BB513" s="1"/>
      <c r="BC513" s="1"/>
      <c r="BD513" s="1"/>
      <c r="BE513" s="1"/>
      <c r="BF513" s="1"/>
      <c r="BG513" s="1"/>
      <c r="BH513" s="1"/>
      <c r="BI513" s="1"/>
      <c r="BJ513" s="1"/>
      <c r="BK513" s="1"/>
      <c r="BL513" s="1"/>
      <c r="BM513" s="1"/>
    </row>
    <row r="514" spans="1:65" ht="25.5" x14ac:dyDescent="0.2">
      <c r="A514" s="184">
        <v>203</v>
      </c>
      <c r="B514" s="181" t="s">
        <v>1222</v>
      </c>
      <c r="C514" s="2" t="s">
        <v>1223</v>
      </c>
      <c r="D514" s="10" t="s">
        <v>158</v>
      </c>
      <c r="E514" s="2" t="s">
        <v>123</v>
      </c>
      <c r="F514" s="39" t="s">
        <v>1224</v>
      </c>
      <c r="G514" s="6" t="s">
        <v>1225</v>
      </c>
      <c r="H514" s="7" t="s">
        <v>1226</v>
      </c>
      <c r="I514" s="31">
        <v>43332</v>
      </c>
      <c r="J514" s="31">
        <v>43697</v>
      </c>
      <c r="K514" s="137" t="s">
        <v>1512</v>
      </c>
      <c r="L514" s="136" t="s">
        <v>591</v>
      </c>
      <c r="M514" s="2" t="s">
        <v>592</v>
      </c>
      <c r="N514" s="31">
        <v>43669</v>
      </c>
      <c r="O514" s="35">
        <v>33405</v>
      </c>
      <c r="P514" s="32">
        <v>12608</v>
      </c>
      <c r="Q514" s="31">
        <v>43669</v>
      </c>
      <c r="R514" s="31">
        <v>43830</v>
      </c>
      <c r="S514" s="2" t="s">
        <v>765</v>
      </c>
      <c r="T514" s="2"/>
      <c r="U514" s="35"/>
      <c r="V514" s="35"/>
      <c r="W514" s="2" t="s">
        <v>141</v>
      </c>
      <c r="X514" s="2"/>
      <c r="Y514" s="2"/>
      <c r="Z514" s="2"/>
      <c r="AA514" s="2"/>
      <c r="AB514" s="2"/>
      <c r="AC514" s="2"/>
      <c r="AD514" s="2"/>
      <c r="AE514" s="2"/>
      <c r="AF514" s="2"/>
      <c r="AG514" s="35"/>
      <c r="AH514" s="35"/>
      <c r="AI514" s="2"/>
      <c r="AJ514" s="2"/>
      <c r="AK514" s="35"/>
      <c r="AL514" s="55">
        <f t="shared" si="4"/>
        <v>33405</v>
      </c>
      <c r="AM514" s="35"/>
      <c r="AN514" s="35">
        <v>33405</v>
      </c>
      <c r="AO514" s="176">
        <f t="shared" si="5"/>
        <v>33405</v>
      </c>
      <c r="AP514" s="2"/>
      <c r="AQ514" s="2"/>
      <c r="AR514" s="2"/>
      <c r="AS514" s="2"/>
      <c r="AT514" s="2"/>
      <c r="AU514" s="1"/>
      <c r="AV514" s="1"/>
      <c r="AW514" s="1"/>
      <c r="AX514" s="1"/>
      <c r="AY514" s="1"/>
      <c r="AZ514" s="1"/>
      <c r="BA514" s="1"/>
      <c r="BB514" s="1"/>
      <c r="BC514" s="1"/>
      <c r="BD514" s="1"/>
      <c r="BE514" s="1"/>
      <c r="BF514" s="1"/>
      <c r="BG514" s="1"/>
      <c r="BH514" s="1"/>
      <c r="BI514" s="1"/>
      <c r="BJ514" s="1"/>
      <c r="BK514" s="1"/>
      <c r="BL514" s="1"/>
      <c r="BM514" s="1"/>
    </row>
    <row r="515" spans="1:65" ht="25.5" x14ac:dyDescent="0.2">
      <c r="A515" s="184">
        <v>204</v>
      </c>
      <c r="B515" s="181" t="s">
        <v>1222</v>
      </c>
      <c r="C515" s="2" t="s">
        <v>1223</v>
      </c>
      <c r="D515" s="10" t="s">
        <v>158</v>
      </c>
      <c r="E515" s="2" t="s">
        <v>123</v>
      </c>
      <c r="F515" s="39" t="s">
        <v>1224</v>
      </c>
      <c r="G515" s="6" t="s">
        <v>1225</v>
      </c>
      <c r="H515" s="7" t="s">
        <v>1226</v>
      </c>
      <c r="I515" s="31">
        <v>43332</v>
      </c>
      <c r="J515" s="31">
        <v>43697</v>
      </c>
      <c r="K515" s="137" t="s">
        <v>1513</v>
      </c>
      <c r="L515" s="136" t="s">
        <v>295</v>
      </c>
      <c r="M515" s="2" t="s">
        <v>172</v>
      </c>
      <c r="N515" s="31">
        <v>43669</v>
      </c>
      <c r="O515" s="35">
        <v>7592</v>
      </c>
      <c r="P515" s="32">
        <v>12606</v>
      </c>
      <c r="Q515" s="31">
        <v>43669</v>
      </c>
      <c r="R515" s="31">
        <v>43830</v>
      </c>
      <c r="S515" s="2" t="s">
        <v>765</v>
      </c>
      <c r="T515" s="2"/>
      <c r="U515" s="35"/>
      <c r="V515" s="35"/>
      <c r="W515" s="2" t="s">
        <v>141</v>
      </c>
      <c r="X515" s="2"/>
      <c r="Y515" s="2"/>
      <c r="Z515" s="2"/>
      <c r="AA515" s="2"/>
      <c r="AB515" s="2"/>
      <c r="AC515" s="2"/>
      <c r="AD515" s="2"/>
      <c r="AE515" s="2"/>
      <c r="AF515" s="2"/>
      <c r="AG515" s="35"/>
      <c r="AH515" s="35"/>
      <c r="AI515" s="2"/>
      <c r="AJ515" s="2"/>
      <c r="AK515" s="35"/>
      <c r="AL515" s="55">
        <f t="shared" si="4"/>
        <v>7592</v>
      </c>
      <c r="AM515" s="35"/>
      <c r="AN515" s="35">
        <v>7592</v>
      </c>
      <c r="AO515" s="176">
        <f t="shared" si="5"/>
        <v>7592</v>
      </c>
      <c r="AP515" s="2"/>
      <c r="AQ515" s="2"/>
      <c r="AR515" s="2"/>
      <c r="AS515" s="2"/>
      <c r="AT515" s="2"/>
      <c r="AU515" s="1"/>
      <c r="AV515" s="1"/>
      <c r="AW515" s="1"/>
      <c r="AX515" s="1"/>
      <c r="AY515" s="1"/>
      <c r="AZ515" s="1"/>
      <c r="BA515" s="1"/>
      <c r="BB515" s="1"/>
      <c r="BC515" s="1"/>
      <c r="BD515" s="1"/>
      <c r="BE515" s="1"/>
      <c r="BF515" s="1"/>
      <c r="BG515" s="1"/>
      <c r="BH515" s="1"/>
      <c r="BI515" s="1"/>
      <c r="BJ515" s="1"/>
      <c r="BK515" s="1"/>
      <c r="BL515" s="1"/>
      <c r="BM515" s="1"/>
    </row>
    <row r="516" spans="1:65" ht="25.5" x14ac:dyDescent="0.2">
      <c r="A516" s="184">
        <v>205</v>
      </c>
      <c r="B516" s="181" t="s">
        <v>1222</v>
      </c>
      <c r="C516" s="2" t="s">
        <v>1223</v>
      </c>
      <c r="D516" s="10" t="s">
        <v>158</v>
      </c>
      <c r="E516" s="2" t="s">
        <v>123</v>
      </c>
      <c r="F516" s="39" t="s">
        <v>1224</v>
      </c>
      <c r="G516" s="6" t="s">
        <v>1225</v>
      </c>
      <c r="H516" s="7" t="s">
        <v>1226</v>
      </c>
      <c r="I516" s="31">
        <v>43332</v>
      </c>
      <c r="J516" s="31">
        <v>43697</v>
      </c>
      <c r="K516" s="137" t="s">
        <v>1514</v>
      </c>
      <c r="L516" s="136" t="s">
        <v>283</v>
      </c>
      <c r="M516" s="2" t="s">
        <v>177</v>
      </c>
      <c r="N516" s="31">
        <v>43669</v>
      </c>
      <c r="O516" s="35">
        <v>81293</v>
      </c>
      <c r="P516" s="32">
        <v>12606</v>
      </c>
      <c r="Q516" s="31">
        <v>43669</v>
      </c>
      <c r="R516" s="31">
        <v>43830</v>
      </c>
      <c r="S516" s="2" t="s">
        <v>765</v>
      </c>
      <c r="T516" s="2"/>
      <c r="U516" s="35"/>
      <c r="V516" s="35"/>
      <c r="W516" s="2" t="s">
        <v>141</v>
      </c>
      <c r="X516" s="2"/>
      <c r="Y516" s="2"/>
      <c r="Z516" s="2"/>
      <c r="AA516" s="2"/>
      <c r="AB516" s="2"/>
      <c r="AC516" s="2"/>
      <c r="AD516" s="2"/>
      <c r="AE516" s="2"/>
      <c r="AF516" s="2"/>
      <c r="AG516" s="35"/>
      <c r="AH516" s="35"/>
      <c r="AI516" s="2"/>
      <c r="AJ516" s="2"/>
      <c r="AK516" s="35"/>
      <c r="AL516" s="55">
        <f t="shared" si="4"/>
        <v>81293</v>
      </c>
      <c r="AM516" s="35"/>
      <c r="AN516" s="35">
        <v>81293</v>
      </c>
      <c r="AO516" s="176">
        <f t="shared" si="5"/>
        <v>81293</v>
      </c>
      <c r="AP516" s="2"/>
      <c r="AQ516" s="2"/>
      <c r="AR516" s="2"/>
      <c r="AS516" s="2"/>
      <c r="AT516" s="2"/>
      <c r="AU516" s="1"/>
      <c r="AV516" s="1"/>
      <c r="AW516" s="1"/>
      <c r="AX516" s="1"/>
      <c r="AY516" s="1"/>
      <c r="AZ516" s="1"/>
      <c r="BA516" s="1"/>
      <c r="BB516" s="1"/>
      <c r="BC516" s="1"/>
      <c r="BD516" s="1"/>
      <c r="BE516" s="1"/>
      <c r="BF516" s="1"/>
      <c r="BG516" s="1"/>
      <c r="BH516" s="1"/>
      <c r="BI516" s="1"/>
      <c r="BJ516" s="1"/>
      <c r="BK516" s="1"/>
      <c r="BL516" s="1"/>
      <c r="BM516" s="1"/>
    </row>
    <row r="517" spans="1:65" ht="25.5" x14ac:dyDescent="0.2">
      <c r="A517" s="184">
        <v>206</v>
      </c>
      <c r="B517" s="181" t="s">
        <v>1222</v>
      </c>
      <c r="C517" s="2" t="s">
        <v>1223</v>
      </c>
      <c r="D517" s="10" t="s">
        <v>158</v>
      </c>
      <c r="E517" s="2" t="s">
        <v>123</v>
      </c>
      <c r="F517" s="39" t="s">
        <v>1224</v>
      </c>
      <c r="G517" s="6" t="s">
        <v>1225</v>
      </c>
      <c r="H517" s="7" t="s">
        <v>1226</v>
      </c>
      <c r="I517" s="31">
        <v>43332</v>
      </c>
      <c r="J517" s="31">
        <v>43697</v>
      </c>
      <c r="K517" s="137" t="s">
        <v>1515</v>
      </c>
      <c r="L517" s="136" t="s">
        <v>1529</v>
      </c>
      <c r="M517" s="2" t="s">
        <v>486</v>
      </c>
      <c r="N517" s="31">
        <v>43669</v>
      </c>
      <c r="O517" s="35">
        <v>1575</v>
      </c>
      <c r="P517" s="32">
        <v>12606</v>
      </c>
      <c r="Q517" s="31">
        <v>43669</v>
      </c>
      <c r="R517" s="31">
        <v>43830</v>
      </c>
      <c r="S517" s="2" t="s">
        <v>765</v>
      </c>
      <c r="T517" s="2"/>
      <c r="U517" s="35"/>
      <c r="V517" s="35"/>
      <c r="W517" s="2" t="s">
        <v>141</v>
      </c>
      <c r="X517" s="2"/>
      <c r="Y517" s="2"/>
      <c r="Z517" s="2"/>
      <c r="AA517" s="2"/>
      <c r="AB517" s="2"/>
      <c r="AC517" s="2"/>
      <c r="AD517" s="2"/>
      <c r="AE517" s="2"/>
      <c r="AF517" s="2"/>
      <c r="AG517" s="35"/>
      <c r="AH517" s="35"/>
      <c r="AI517" s="2"/>
      <c r="AJ517" s="2"/>
      <c r="AK517" s="35"/>
      <c r="AL517" s="55">
        <f t="shared" si="4"/>
        <v>1575</v>
      </c>
      <c r="AM517" s="35"/>
      <c r="AN517" s="35">
        <v>1575</v>
      </c>
      <c r="AO517" s="176">
        <f t="shared" si="5"/>
        <v>1575</v>
      </c>
      <c r="AP517" s="2"/>
      <c r="AQ517" s="2"/>
      <c r="AR517" s="2"/>
      <c r="AS517" s="2"/>
      <c r="AT517" s="2"/>
      <c r="AU517" s="1"/>
      <c r="AV517" s="1"/>
      <c r="AW517" s="1"/>
      <c r="AX517" s="1"/>
      <c r="AY517" s="1"/>
      <c r="AZ517" s="1"/>
      <c r="BA517" s="1"/>
      <c r="BB517" s="1"/>
      <c r="BC517" s="1"/>
      <c r="BD517" s="1"/>
      <c r="BE517" s="1"/>
      <c r="BF517" s="1"/>
      <c r="BG517" s="1"/>
      <c r="BH517" s="1"/>
      <c r="BI517" s="1"/>
      <c r="BJ517" s="1"/>
      <c r="BK517" s="1"/>
      <c r="BL517" s="1"/>
      <c r="BM517" s="1"/>
    </row>
    <row r="518" spans="1:65" ht="25.5" x14ac:dyDescent="0.2">
      <c r="A518" s="184">
        <v>207</v>
      </c>
      <c r="B518" s="181" t="s">
        <v>1222</v>
      </c>
      <c r="C518" s="2" t="s">
        <v>1223</v>
      </c>
      <c r="D518" s="10" t="s">
        <v>158</v>
      </c>
      <c r="E518" s="2" t="s">
        <v>123</v>
      </c>
      <c r="F518" s="39" t="s">
        <v>1224</v>
      </c>
      <c r="G518" s="6" t="s">
        <v>1225</v>
      </c>
      <c r="H518" s="7" t="s">
        <v>1226</v>
      </c>
      <c r="I518" s="31">
        <v>43332</v>
      </c>
      <c r="J518" s="31">
        <v>43697</v>
      </c>
      <c r="K518" s="137" t="s">
        <v>1516</v>
      </c>
      <c r="L518" s="136" t="s">
        <v>1539</v>
      </c>
      <c r="M518" s="2" t="s">
        <v>946</v>
      </c>
      <c r="N518" s="31">
        <v>43669</v>
      </c>
      <c r="O518" s="35">
        <v>3545</v>
      </c>
      <c r="P518" s="32">
        <v>12608</v>
      </c>
      <c r="Q518" s="31">
        <v>43669</v>
      </c>
      <c r="R518" s="31">
        <v>43830</v>
      </c>
      <c r="S518" s="2" t="s">
        <v>765</v>
      </c>
      <c r="T518" s="2"/>
      <c r="U518" s="35"/>
      <c r="V518" s="35"/>
      <c r="W518" s="2" t="s">
        <v>141</v>
      </c>
      <c r="X518" s="2"/>
      <c r="Y518" s="2"/>
      <c r="Z518" s="2"/>
      <c r="AA518" s="2"/>
      <c r="AB518" s="2"/>
      <c r="AC518" s="2"/>
      <c r="AD518" s="2"/>
      <c r="AE518" s="2"/>
      <c r="AF518" s="2"/>
      <c r="AG518" s="35"/>
      <c r="AH518" s="35"/>
      <c r="AI518" s="2"/>
      <c r="AJ518" s="2"/>
      <c r="AK518" s="35"/>
      <c r="AL518" s="55">
        <f t="shared" si="4"/>
        <v>3545</v>
      </c>
      <c r="AM518" s="35"/>
      <c r="AN518" s="35">
        <v>3545</v>
      </c>
      <c r="AO518" s="176">
        <f t="shared" si="5"/>
        <v>3545</v>
      </c>
      <c r="AP518" s="2"/>
      <c r="AQ518" s="2"/>
      <c r="AR518" s="2"/>
      <c r="AS518" s="2"/>
      <c r="AT518" s="2"/>
      <c r="AU518" s="1"/>
      <c r="AV518" s="1"/>
      <c r="AW518" s="1"/>
      <c r="AX518" s="1"/>
      <c r="AY518" s="1"/>
      <c r="AZ518" s="1"/>
      <c r="BA518" s="1"/>
      <c r="BB518" s="1"/>
      <c r="BC518" s="1"/>
      <c r="BD518" s="1"/>
      <c r="BE518" s="1"/>
      <c r="BF518" s="1"/>
      <c r="BG518" s="1"/>
      <c r="BH518" s="1"/>
      <c r="BI518" s="1"/>
      <c r="BJ518" s="1"/>
      <c r="BK518" s="1"/>
      <c r="BL518" s="1"/>
      <c r="BM518" s="1"/>
    </row>
    <row r="519" spans="1:65" ht="25.5" x14ac:dyDescent="0.2">
      <c r="A519" s="184">
        <v>208</v>
      </c>
      <c r="B519" s="181" t="s">
        <v>1222</v>
      </c>
      <c r="C519" s="2" t="s">
        <v>1223</v>
      </c>
      <c r="D519" s="10" t="s">
        <v>158</v>
      </c>
      <c r="E519" s="2" t="s">
        <v>123</v>
      </c>
      <c r="F519" s="39" t="s">
        <v>1224</v>
      </c>
      <c r="G519" s="6" t="s">
        <v>1225</v>
      </c>
      <c r="H519" s="7" t="s">
        <v>1226</v>
      </c>
      <c r="I519" s="31">
        <v>43332</v>
      </c>
      <c r="J519" s="31">
        <v>43697</v>
      </c>
      <c r="K519" s="137" t="s">
        <v>1517</v>
      </c>
      <c r="L519" s="136" t="s">
        <v>1284</v>
      </c>
      <c r="M519" s="2" t="s">
        <v>1285</v>
      </c>
      <c r="N519" s="31">
        <v>43669</v>
      </c>
      <c r="O519" s="35">
        <v>8400</v>
      </c>
      <c r="P519" s="32">
        <v>12606</v>
      </c>
      <c r="Q519" s="31">
        <v>43669</v>
      </c>
      <c r="R519" s="31">
        <v>43830</v>
      </c>
      <c r="S519" s="2" t="s">
        <v>765</v>
      </c>
      <c r="T519" s="2"/>
      <c r="U519" s="35"/>
      <c r="V519" s="35"/>
      <c r="W519" s="2" t="s">
        <v>141</v>
      </c>
      <c r="X519" s="2"/>
      <c r="Y519" s="2"/>
      <c r="Z519" s="2"/>
      <c r="AA519" s="2"/>
      <c r="AB519" s="2"/>
      <c r="AC519" s="2"/>
      <c r="AD519" s="2"/>
      <c r="AE519" s="2"/>
      <c r="AF519" s="2"/>
      <c r="AG519" s="35"/>
      <c r="AH519" s="35"/>
      <c r="AI519" s="2"/>
      <c r="AJ519" s="2"/>
      <c r="AK519" s="35"/>
      <c r="AL519" s="55">
        <f t="shared" si="4"/>
        <v>8400</v>
      </c>
      <c r="AM519" s="35"/>
      <c r="AN519" s="35">
        <v>8400</v>
      </c>
      <c r="AO519" s="176">
        <f t="shared" si="5"/>
        <v>8400</v>
      </c>
      <c r="AP519" s="2"/>
      <c r="AQ519" s="2"/>
      <c r="AR519" s="2"/>
      <c r="AS519" s="2"/>
      <c r="AT519" s="2"/>
      <c r="AU519" s="1"/>
      <c r="AV519" s="1"/>
      <c r="AW519" s="1"/>
      <c r="AX519" s="1"/>
      <c r="AY519" s="1"/>
      <c r="AZ519" s="1"/>
      <c r="BA519" s="1"/>
      <c r="BB519" s="1"/>
      <c r="BC519" s="1"/>
      <c r="BD519" s="1"/>
      <c r="BE519" s="1"/>
      <c r="BF519" s="1"/>
      <c r="BG519" s="1"/>
      <c r="BH519" s="1"/>
      <c r="BI519" s="1"/>
      <c r="BJ519" s="1"/>
      <c r="BK519" s="1"/>
      <c r="BL519" s="1"/>
      <c r="BM519" s="1"/>
    </row>
    <row r="520" spans="1:65" ht="38.25" x14ac:dyDescent="0.2">
      <c r="A520" s="184">
        <v>209</v>
      </c>
      <c r="B520" s="181" t="s">
        <v>1519</v>
      </c>
      <c r="C520" s="2" t="s">
        <v>1029</v>
      </c>
      <c r="D520" s="10" t="s">
        <v>158</v>
      </c>
      <c r="E520" s="2" t="s">
        <v>123</v>
      </c>
      <c r="F520" s="39" t="s">
        <v>1520</v>
      </c>
      <c r="G520" s="6" t="s">
        <v>1521</v>
      </c>
      <c r="H520" s="7"/>
      <c r="I520" s="31"/>
      <c r="J520" s="31"/>
      <c r="K520" s="137" t="s">
        <v>1518</v>
      </c>
      <c r="L520" s="136" t="s">
        <v>1522</v>
      </c>
      <c r="M520" s="2" t="s">
        <v>1523</v>
      </c>
      <c r="N520" s="31">
        <v>43671</v>
      </c>
      <c r="O520" s="35">
        <v>3500</v>
      </c>
      <c r="P520" s="32">
        <v>12603</v>
      </c>
      <c r="Q520" s="31">
        <v>43671</v>
      </c>
      <c r="R520" s="31">
        <v>43830</v>
      </c>
      <c r="S520" s="2" t="s">
        <v>765</v>
      </c>
      <c r="T520" s="2"/>
      <c r="U520" s="35"/>
      <c r="V520" s="35"/>
      <c r="W520" s="2" t="s">
        <v>165</v>
      </c>
      <c r="X520" s="2"/>
      <c r="Y520" s="2"/>
      <c r="Z520" s="2"/>
      <c r="AA520" s="2"/>
      <c r="AB520" s="2"/>
      <c r="AC520" s="2"/>
      <c r="AD520" s="2"/>
      <c r="AE520" s="2"/>
      <c r="AF520" s="2"/>
      <c r="AG520" s="35"/>
      <c r="AH520" s="35"/>
      <c r="AI520" s="2"/>
      <c r="AJ520" s="2"/>
      <c r="AK520" s="35"/>
      <c r="AL520" s="55">
        <f t="shared" si="4"/>
        <v>3500</v>
      </c>
      <c r="AM520" s="35"/>
      <c r="AN520" s="35">
        <v>3500</v>
      </c>
      <c r="AO520" s="176">
        <f t="shared" si="5"/>
        <v>3500</v>
      </c>
      <c r="AP520" s="2"/>
      <c r="AQ520" s="2"/>
      <c r="AR520" s="2"/>
      <c r="AS520" s="2"/>
      <c r="AT520" s="2"/>
      <c r="AU520" s="1"/>
      <c r="AV520" s="1"/>
      <c r="AW520" s="1"/>
      <c r="AX520" s="1"/>
      <c r="AY520" s="1"/>
      <c r="AZ520" s="1"/>
      <c r="BA520" s="1"/>
      <c r="BB520" s="1"/>
      <c r="BC520" s="1"/>
      <c r="BD520" s="1"/>
      <c r="BE520" s="1"/>
      <c r="BF520" s="1"/>
      <c r="BG520" s="1"/>
      <c r="BH520" s="1"/>
      <c r="BI520" s="1"/>
      <c r="BJ520" s="1"/>
      <c r="BK520" s="1"/>
      <c r="BL520" s="1"/>
      <c r="BM520" s="1"/>
    </row>
    <row r="521" spans="1:65" ht="38.25" x14ac:dyDescent="0.2">
      <c r="A521" s="184">
        <v>210</v>
      </c>
      <c r="B521" s="181" t="s">
        <v>1067</v>
      </c>
      <c r="C521" s="2" t="s">
        <v>822</v>
      </c>
      <c r="D521" s="10" t="s">
        <v>124</v>
      </c>
      <c r="E521" s="2" t="s">
        <v>123</v>
      </c>
      <c r="F521" s="39" t="s">
        <v>171</v>
      </c>
      <c r="G521" s="6" t="s">
        <v>1071</v>
      </c>
      <c r="H521" s="7" t="s">
        <v>1029</v>
      </c>
      <c r="I521" s="31">
        <v>43480</v>
      </c>
      <c r="J521" s="31">
        <v>43845</v>
      </c>
      <c r="K521" s="137" t="s">
        <v>1535</v>
      </c>
      <c r="L521" s="136" t="s">
        <v>591</v>
      </c>
      <c r="M521" s="2" t="s">
        <v>592</v>
      </c>
      <c r="N521" s="31">
        <v>43672</v>
      </c>
      <c r="O521" s="35">
        <v>29500</v>
      </c>
      <c r="P521" s="32">
        <v>12608</v>
      </c>
      <c r="Q521" s="31">
        <v>43672</v>
      </c>
      <c r="R521" s="31">
        <v>43830</v>
      </c>
      <c r="S521" s="2" t="s">
        <v>765</v>
      </c>
      <c r="T521" s="2"/>
      <c r="U521" s="35"/>
      <c r="V521" s="35"/>
      <c r="W521" s="2" t="s">
        <v>229</v>
      </c>
      <c r="X521" s="2"/>
      <c r="Y521" s="2"/>
      <c r="Z521" s="2"/>
      <c r="AA521" s="2"/>
      <c r="AB521" s="2"/>
      <c r="AC521" s="2"/>
      <c r="AD521" s="2"/>
      <c r="AE521" s="2"/>
      <c r="AF521" s="2"/>
      <c r="AG521" s="35"/>
      <c r="AH521" s="35"/>
      <c r="AI521" s="2"/>
      <c r="AJ521" s="2"/>
      <c r="AK521" s="35"/>
      <c r="AL521" s="55">
        <f t="shared" si="4"/>
        <v>29500</v>
      </c>
      <c r="AM521" s="35"/>
      <c r="AN521" s="35">
        <v>28300</v>
      </c>
      <c r="AO521" s="176">
        <f t="shared" si="5"/>
        <v>28300</v>
      </c>
      <c r="AP521" s="2"/>
      <c r="AQ521" s="2"/>
      <c r="AR521" s="2"/>
      <c r="AS521" s="2"/>
      <c r="AT521" s="2"/>
      <c r="AU521" s="1"/>
      <c r="AV521" s="1"/>
      <c r="AW521" s="1"/>
      <c r="AX521" s="1"/>
      <c r="AY521" s="1"/>
      <c r="AZ521" s="1"/>
      <c r="BA521" s="1"/>
      <c r="BB521" s="1"/>
      <c r="BC521" s="1"/>
      <c r="BD521" s="1"/>
      <c r="BE521" s="1"/>
      <c r="BF521" s="1"/>
      <c r="BG521" s="1"/>
      <c r="BH521" s="1"/>
      <c r="BI521" s="1"/>
      <c r="BJ521" s="1"/>
      <c r="BK521" s="1"/>
      <c r="BL521" s="1"/>
      <c r="BM521" s="1"/>
    </row>
    <row r="522" spans="1:65" ht="38.25" x14ac:dyDescent="0.2">
      <c r="A522" s="184">
        <v>211</v>
      </c>
      <c r="B522" s="181" t="s">
        <v>1067</v>
      </c>
      <c r="C522" s="2" t="s">
        <v>822</v>
      </c>
      <c r="D522" s="10" t="s">
        <v>124</v>
      </c>
      <c r="E522" s="2" t="s">
        <v>123</v>
      </c>
      <c r="F522" s="39" t="s">
        <v>171</v>
      </c>
      <c r="G522" s="6" t="s">
        <v>1071</v>
      </c>
      <c r="H522" s="7" t="s">
        <v>1029</v>
      </c>
      <c r="I522" s="31">
        <v>43480</v>
      </c>
      <c r="J522" s="31">
        <v>43845</v>
      </c>
      <c r="K522" s="137" t="s">
        <v>1536</v>
      </c>
      <c r="L522" s="136" t="s">
        <v>1383</v>
      </c>
      <c r="M522" s="2" t="s">
        <v>174</v>
      </c>
      <c r="N522" s="31">
        <v>43672</v>
      </c>
      <c r="O522" s="35">
        <v>9324</v>
      </c>
      <c r="P522" s="32">
        <v>12607</v>
      </c>
      <c r="Q522" s="31">
        <v>43672</v>
      </c>
      <c r="R522" s="31">
        <v>43830</v>
      </c>
      <c r="S522" s="2" t="s">
        <v>765</v>
      </c>
      <c r="T522" s="2"/>
      <c r="U522" s="35"/>
      <c r="V522" s="35"/>
      <c r="W522" s="2" t="s">
        <v>229</v>
      </c>
      <c r="X522" s="2"/>
      <c r="Y522" s="2"/>
      <c r="Z522" s="2"/>
      <c r="AA522" s="2"/>
      <c r="AB522" s="2"/>
      <c r="AC522" s="2"/>
      <c r="AD522" s="2"/>
      <c r="AE522" s="2"/>
      <c r="AF522" s="2"/>
      <c r="AG522" s="35"/>
      <c r="AH522" s="35"/>
      <c r="AI522" s="2"/>
      <c r="AJ522" s="2"/>
      <c r="AK522" s="35"/>
      <c r="AL522" s="55">
        <f t="shared" si="4"/>
        <v>9324</v>
      </c>
      <c r="AM522" s="35"/>
      <c r="AN522" s="35">
        <v>1036</v>
      </c>
      <c r="AO522" s="176">
        <f t="shared" si="5"/>
        <v>1036</v>
      </c>
      <c r="AP522" s="2"/>
      <c r="AQ522" s="2"/>
      <c r="AR522" s="2"/>
      <c r="AS522" s="2"/>
      <c r="AT522" s="2"/>
      <c r="AU522" s="1"/>
      <c r="AV522" s="1"/>
      <c r="AW522" s="1"/>
      <c r="AX522" s="1"/>
      <c r="AY522" s="1"/>
      <c r="AZ522" s="1"/>
      <c r="BA522" s="1"/>
      <c r="BB522" s="1"/>
      <c r="BC522" s="1"/>
      <c r="BD522" s="1"/>
      <c r="BE522" s="1"/>
      <c r="BF522" s="1"/>
      <c r="BG522" s="1"/>
      <c r="BH522" s="1"/>
      <c r="BI522" s="1"/>
      <c r="BJ522" s="1"/>
      <c r="BK522" s="1"/>
      <c r="BL522" s="1"/>
      <c r="BM522" s="1"/>
    </row>
    <row r="523" spans="1:65" ht="38.25" x14ac:dyDescent="0.2">
      <c r="A523" s="184">
        <v>212</v>
      </c>
      <c r="B523" s="181" t="s">
        <v>1067</v>
      </c>
      <c r="C523" s="2" t="s">
        <v>822</v>
      </c>
      <c r="D523" s="10" t="s">
        <v>124</v>
      </c>
      <c r="E523" s="2" t="s">
        <v>123</v>
      </c>
      <c r="F523" s="39" t="s">
        <v>171</v>
      </c>
      <c r="G523" s="6" t="s">
        <v>1071</v>
      </c>
      <c r="H523" s="7" t="s">
        <v>1029</v>
      </c>
      <c r="I523" s="31">
        <v>43480</v>
      </c>
      <c r="J523" s="31" t="s">
        <v>1538</v>
      </c>
      <c r="K523" s="137" t="s">
        <v>1537</v>
      </c>
      <c r="L523" s="136" t="s">
        <v>511</v>
      </c>
      <c r="M523" s="2" t="s">
        <v>466</v>
      </c>
      <c r="N523" s="31">
        <v>43672</v>
      </c>
      <c r="O523" s="35">
        <v>56220</v>
      </c>
      <c r="P523" s="32">
        <v>12607</v>
      </c>
      <c r="Q523" s="31">
        <v>43672</v>
      </c>
      <c r="R523" s="31">
        <v>43830</v>
      </c>
      <c r="S523" s="2" t="s">
        <v>765</v>
      </c>
      <c r="T523" s="2"/>
      <c r="U523" s="35"/>
      <c r="V523" s="35"/>
      <c r="W523" s="2" t="s">
        <v>229</v>
      </c>
      <c r="X523" s="2"/>
      <c r="Y523" s="2"/>
      <c r="Z523" s="2"/>
      <c r="AA523" s="2"/>
      <c r="AB523" s="2"/>
      <c r="AC523" s="2"/>
      <c r="AD523" s="2"/>
      <c r="AE523" s="2"/>
      <c r="AF523" s="2"/>
      <c r="AG523" s="35"/>
      <c r="AH523" s="35"/>
      <c r="AI523" s="2"/>
      <c r="AJ523" s="2"/>
      <c r="AK523" s="35"/>
      <c r="AL523" s="55">
        <f t="shared" si="4"/>
        <v>56220</v>
      </c>
      <c r="AM523" s="35"/>
      <c r="AN523" s="35">
        <v>56220</v>
      </c>
      <c r="AO523" s="176">
        <f t="shared" si="5"/>
        <v>56220</v>
      </c>
      <c r="AP523" s="2"/>
      <c r="AQ523" s="2"/>
      <c r="AR523" s="2"/>
      <c r="AS523" s="2"/>
      <c r="AT523" s="2"/>
      <c r="AU523" s="1"/>
      <c r="AV523" s="1"/>
      <c r="AW523" s="1"/>
      <c r="AX523" s="1"/>
      <c r="AY523" s="1"/>
      <c r="AZ523" s="1"/>
      <c r="BA523" s="1"/>
      <c r="BB523" s="1"/>
      <c r="BC523" s="1"/>
      <c r="BD523" s="1"/>
      <c r="BE523" s="1"/>
      <c r="BF523" s="1"/>
      <c r="BG523" s="1"/>
      <c r="BH523" s="1"/>
      <c r="BI523" s="1"/>
      <c r="BJ523" s="1"/>
      <c r="BK523" s="1"/>
      <c r="BL523" s="1"/>
      <c r="BM523" s="1"/>
    </row>
    <row r="524" spans="1:65" ht="38.25" x14ac:dyDescent="0.2">
      <c r="A524" s="184">
        <v>213</v>
      </c>
      <c r="B524" s="181" t="s">
        <v>1167</v>
      </c>
      <c r="C524" s="2" t="s">
        <v>1157</v>
      </c>
      <c r="D524" s="10" t="s">
        <v>158</v>
      </c>
      <c r="E524" s="2" t="s">
        <v>123</v>
      </c>
      <c r="F524" s="39" t="s">
        <v>1158</v>
      </c>
      <c r="G524" s="6" t="s">
        <v>1160</v>
      </c>
      <c r="H524" s="7" t="s">
        <v>1161</v>
      </c>
      <c r="I524" s="31">
        <v>43319</v>
      </c>
      <c r="J524" s="31">
        <v>43684</v>
      </c>
      <c r="K524" s="137" t="s">
        <v>1542</v>
      </c>
      <c r="L524" s="136" t="s">
        <v>1162</v>
      </c>
      <c r="M524" s="2" t="s">
        <v>1163</v>
      </c>
      <c r="N524" s="31">
        <v>43677</v>
      </c>
      <c r="O524" s="35">
        <v>15212</v>
      </c>
      <c r="P524" s="32">
        <v>12608</v>
      </c>
      <c r="Q524" s="31">
        <v>43677</v>
      </c>
      <c r="R524" s="31">
        <v>43830</v>
      </c>
      <c r="S524" s="2" t="s">
        <v>765</v>
      </c>
      <c r="T524" s="2"/>
      <c r="U524" s="35"/>
      <c r="V524" s="35"/>
      <c r="W524" s="2" t="s">
        <v>141</v>
      </c>
      <c r="X524" s="2"/>
      <c r="Y524" s="2"/>
      <c r="Z524" s="2"/>
      <c r="AA524" s="2"/>
      <c r="AB524" s="2"/>
      <c r="AC524" s="2"/>
      <c r="AD524" s="2"/>
      <c r="AE524" s="2"/>
      <c r="AF524" s="2"/>
      <c r="AG524" s="35"/>
      <c r="AH524" s="35"/>
      <c r="AI524" s="2"/>
      <c r="AJ524" s="2"/>
      <c r="AK524" s="35"/>
      <c r="AL524" s="55">
        <f t="shared" si="4"/>
        <v>15212</v>
      </c>
      <c r="AM524" s="35"/>
      <c r="AN524" s="35">
        <v>15212</v>
      </c>
      <c r="AO524" s="176">
        <f t="shared" si="5"/>
        <v>15212</v>
      </c>
      <c r="AP524" s="2"/>
      <c r="AQ524" s="2"/>
      <c r="AR524" s="2"/>
      <c r="AS524" s="2"/>
      <c r="AT524" s="2"/>
      <c r="AU524" s="1"/>
      <c r="AV524" s="1"/>
      <c r="AW524" s="1"/>
      <c r="AX524" s="1"/>
      <c r="AY524" s="1"/>
      <c r="AZ524" s="1"/>
      <c r="BA524" s="1"/>
      <c r="BB524" s="1"/>
      <c r="BC524" s="1"/>
      <c r="BD524" s="1"/>
      <c r="BE524" s="1"/>
      <c r="BF524" s="1"/>
      <c r="BG524" s="1"/>
      <c r="BH524" s="1"/>
      <c r="BI524" s="1"/>
      <c r="BJ524" s="1"/>
      <c r="BK524" s="1"/>
      <c r="BL524" s="1"/>
      <c r="BM524" s="1"/>
    </row>
    <row r="525" spans="1:65" ht="38.25" x14ac:dyDescent="0.2">
      <c r="A525" s="184">
        <v>214</v>
      </c>
      <c r="B525" s="181" t="s">
        <v>955</v>
      </c>
      <c r="C525" s="2" t="s">
        <v>810</v>
      </c>
      <c r="D525" s="10" t="s">
        <v>124</v>
      </c>
      <c r="E525" s="2" t="s">
        <v>123</v>
      </c>
      <c r="F525" s="39" t="s">
        <v>956</v>
      </c>
      <c r="G525" s="6" t="s">
        <v>959</v>
      </c>
      <c r="H525" s="7" t="s">
        <v>754</v>
      </c>
      <c r="I525" s="31">
        <v>43319</v>
      </c>
      <c r="J525" s="31">
        <v>43684</v>
      </c>
      <c r="K525" s="137" t="s">
        <v>1545</v>
      </c>
      <c r="L525" s="136" t="s">
        <v>888</v>
      </c>
      <c r="M525" s="2" t="s">
        <v>889</v>
      </c>
      <c r="N525" s="31">
        <v>43682</v>
      </c>
      <c r="O525" s="35">
        <v>6366.72</v>
      </c>
      <c r="P525" s="32">
        <v>12614</v>
      </c>
      <c r="Q525" s="31">
        <v>43682</v>
      </c>
      <c r="R525" s="31">
        <v>43830</v>
      </c>
      <c r="S525" s="2" t="s">
        <v>765</v>
      </c>
      <c r="T525" s="2"/>
      <c r="U525" s="35"/>
      <c r="V525" s="35"/>
      <c r="W525" s="2" t="s">
        <v>141</v>
      </c>
      <c r="X525" s="2"/>
      <c r="Y525" s="2"/>
      <c r="Z525" s="2"/>
      <c r="AA525" s="2"/>
      <c r="AB525" s="2"/>
      <c r="AC525" s="2"/>
      <c r="AD525" s="2"/>
      <c r="AE525" s="2"/>
      <c r="AF525" s="2"/>
      <c r="AG525" s="35"/>
      <c r="AH525" s="35"/>
      <c r="AI525" s="2"/>
      <c r="AJ525" s="2"/>
      <c r="AK525" s="35"/>
      <c r="AL525" s="55">
        <f t="shared" si="4"/>
        <v>6366.72</v>
      </c>
      <c r="AM525" s="35"/>
      <c r="AN525" s="35"/>
      <c r="AO525" s="176">
        <f t="shared" si="5"/>
        <v>0</v>
      </c>
      <c r="AP525" s="2"/>
      <c r="AQ525" s="2"/>
      <c r="AR525" s="2"/>
      <c r="AS525" s="2"/>
      <c r="AT525" s="2"/>
      <c r="AU525" s="1"/>
      <c r="AV525" s="1"/>
      <c r="AW525" s="1"/>
      <c r="AX525" s="1"/>
      <c r="AY525" s="1"/>
      <c r="AZ525" s="1"/>
      <c r="BA525" s="1"/>
      <c r="BB525" s="1"/>
      <c r="BC525" s="1"/>
      <c r="BD525" s="1"/>
      <c r="BE525" s="1"/>
      <c r="BF525" s="1"/>
      <c r="BG525" s="1"/>
      <c r="BH525" s="1"/>
      <c r="BI525" s="1"/>
      <c r="BJ525" s="1"/>
      <c r="BK525" s="1"/>
      <c r="BL525" s="1"/>
      <c r="BM525" s="1"/>
    </row>
    <row r="526" spans="1:65" ht="25.5" x14ac:dyDescent="0.2">
      <c r="A526" s="184">
        <v>215</v>
      </c>
      <c r="B526" s="181" t="s">
        <v>1548</v>
      </c>
      <c r="C526" s="2" t="s">
        <v>1193</v>
      </c>
      <c r="D526" s="10" t="s">
        <v>158</v>
      </c>
      <c r="E526" s="2" t="s">
        <v>123</v>
      </c>
      <c r="F526" s="39" t="s">
        <v>1549</v>
      </c>
      <c r="G526" s="6" t="s">
        <v>1550</v>
      </c>
      <c r="H526" s="7" t="s">
        <v>1165</v>
      </c>
      <c r="I526" s="31">
        <v>43686</v>
      </c>
      <c r="J526" s="31">
        <v>44052</v>
      </c>
      <c r="K526" s="137" t="s">
        <v>1546</v>
      </c>
      <c r="L526" s="136" t="s">
        <v>1551</v>
      </c>
      <c r="M526" s="2" t="s">
        <v>1523</v>
      </c>
      <c r="N526" s="31">
        <v>43689</v>
      </c>
      <c r="O526" s="35">
        <v>34620</v>
      </c>
      <c r="P526" s="32">
        <v>12613</v>
      </c>
      <c r="Q526" s="31">
        <v>43689</v>
      </c>
      <c r="R526" s="31">
        <v>43830</v>
      </c>
      <c r="S526" s="2" t="s">
        <v>765</v>
      </c>
      <c r="T526" s="2"/>
      <c r="U526" s="35"/>
      <c r="V526" s="35"/>
      <c r="W526" s="2" t="s">
        <v>165</v>
      </c>
      <c r="X526" s="2"/>
      <c r="Y526" s="2"/>
      <c r="Z526" s="2"/>
      <c r="AA526" s="2"/>
      <c r="AB526" s="2"/>
      <c r="AC526" s="2"/>
      <c r="AD526" s="2"/>
      <c r="AE526" s="2"/>
      <c r="AF526" s="2"/>
      <c r="AG526" s="35"/>
      <c r="AH526" s="35"/>
      <c r="AI526" s="2"/>
      <c r="AJ526" s="2"/>
      <c r="AK526" s="35"/>
      <c r="AL526" s="55">
        <f t="shared" si="4"/>
        <v>34620</v>
      </c>
      <c r="AM526" s="35"/>
      <c r="AN526" s="35">
        <v>34620</v>
      </c>
      <c r="AO526" s="176">
        <f t="shared" si="5"/>
        <v>34620</v>
      </c>
      <c r="AP526" s="2"/>
      <c r="AQ526" s="2"/>
      <c r="AR526" s="2"/>
      <c r="AS526" s="2"/>
      <c r="AT526" s="2"/>
      <c r="AU526" s="1"/>
      <c r="AV526" s="1"/>
      <c r="AW526" s="1"/>
      <c r="AX526" s="1"/>
      <c r="AY526" s="1"/>
      <c r="AZ526" s="1"/>
      <c r="BA526" s="1"/>
      <c r="BB526" s="1"/>
      <c r="BC526" s="1"/>
      <c r="BD526" s="1"/>
      <c r="BE526" s="1"/>
      <c r="BF526" s="1"/>
      <c r="BG526" s="1"/>
      <c r="BH526" s="1"/>
      <c r="BI526" s="1"/>
      <c r="BJ526" s="1"/>
      <c r="BK526" s="1"/>
      <c r="BL526" s="1"/>
      <c r="BM526" s="1"/>
    </row>
    <row r="527" spans="1:65" ht="25.5" x14ac:dyDescent="0.2">
      <c r="A527" s="184">
        <v>216</v>
      </c>
      <c r="B527" s="181" t="s">
        <v>1548</v>
      </c>
      <c r="C527" s="2" t="s">
        <v>1193</v>
      </c>
      <c r="D527" s="10" t="s">
        <v>158</v>
      </c>
      <c r="E527" s="2" t="s">
        <v>123</v>
      </c>
      <c r="F527" s="39" t="s">
        <v>1549</v>
      </c>
      <c r="G527" s="6" t="s">
        <v>1550</v>
      </c>
      <c r="H527" s="7" t="s">
        <v>1165</v>
      </c>
      <c r="I527" s="31">
        <v>43686</v>
      </c>
      <c r="J527" s="31">
        <v>44052</v>
      </c>
      <c r="K527" s="137" t="s">
        <v>1547</v>
      </c>
      <c r="L527" s="136" t="s">
        <v>1552</v>
      </c>
      <c r="M527" s="2" t="s">
        <v>1553</v>
      </c>
      <c r="N527" s="31">
        <v>43689</v>
      </c>
      <c r="O527" s="35">
        <v>18870</v>
      </c>
      <c r="P527" s="32">
        <v>12613</v>
      </c>
      <c r="Q527" s="31">
        <v>43689</v>
      </c>
      <c r="R527" s="31">
        <v>43830</v>
      </c>
      <c r="S527" s="2" t="s">
        <v>765</v>
      </c>
      <c r="T527" s="2"/>
      <c r="U527" s="35"/>
      <c r="V527" s="35"/>
      <c r="W527" s="2" t="s">
        <v>165</v>
      </c>
      <c r="X527" s="2"/>
      <c r="Y527" s="2"/>
      <c r="Z527" s="2"/>
      <c r="AA527" s="2"/>
      <c r="AB527" s="2"/>
      <c r="AC527" s="2"/>
      <c r="AD527" s="2"/>
      <c r="AE527" s="2"/>
      <c r="AF527" s="2"/>
      <c r="AG527" s="35"/>
      <c r="AH527" s="35"/>
      <c r="AI527" s="2"/>
      <c r="AJ527" s="2"/>
      <c r="AK527" s="35"/>
      <c r="AL527" s="55">
        <f t="shared" si="4"/>
        <v>18870</v>
      </c>
      <c r="AM527" s="35"/>
      <c r="AN527" s="35">
        <v>18870</v>
      </c>
      <c r="AO527" s="176">
        <f t="shared" si="5"/>
        <v>18870</v>
      </c>
      <c r="AP527" s="2"/>
      <c r="AQ527" s="2"/>
      <c r="AR527" s="2"/>
      <c r="AS527" s="2"/>
      <c r="AT527" s="2"/>
      <c r="AU527" s="1"/>
      <c r="AV527" s="1"/>
      <c r="AW527" s="1"/>
      <c r="AX527" s="1"/>
      <c r="AY527" s="1"/>
      <c r="AZ527" s="1"/>
      <c r="BA527" s="1"/>
      <c r="BB527" s="1"/>
      <c r="BC527" s="1"/>
      <c r="BD527" s="1"/>
      <c r="BE527" s="1"/>
      <c r="BF527" s="1"/>
      <c r="BG527" s="1"/>
      <c r="BH527" s="1"/>
      <c r="BI527" s="1"/>
      <c r="BJ527" s="1"/>
      <c r="BK527" s="1"/>
      <c r="BL527" s="1"/>
      <c r="BM527" s="1"/>
    </row>
    <row r="528" spans="1:65" ht="38.25" x14ac:dyDescent="0.2">
      <c r="A528" s="184">
        <v>217</v>
      </c>
      <c r="B528" s="181" t="s">
        <v>1555</v>
      </c>
      <c r="C528" s="2" t="s">
        <v>1210</v>
      </c>
      <c r="D528" s="10" t="s">
        <v>158</v>
      </c>
      <c r="E528" s="2" t="s">
        <v>123</v>
      </c>
      <c r="F528" s="39" t="s">
        <v>1556</v>
      </c>
      <c r="G528" s="6" t="s">
        <v>1557</v>
      </c>
      <c r="H528" s="7" t="s">
        <v>1109</v>
      </c>
      <c r="I528" s="31">
        <v>43676</v>
      </c>
      <c r="J528" s="31">
        <v>44042</v>
      </c>
      <c r="K528" s="137" t="s">
        <v>1554</v>
      </c>
      <c r="L528" s="136" t="s">
        <v>283</v>
      </c>
      <c r="M528" s="2" t="s">
        <v>177</v>
      </c>
      <c r="N528" s="31">
        <v>43689</v>
      </c>
      <c r="O528" s="35">
        <v>16156</v>
      </c>
      <c r="P528" s="32">
        <v>12613</v>
      </c>
      <c r="Q528" s="31">
        <v>43689</v>
      </c>
      <c r="R528" s="31">
        <v>43830</v>
      </c>
      <c r="S528" s="2" t="s">
        <v>765</v>
      </c>
      <c r="T528" s="2"/>
      <c r="U528" s="35"/>
      <c r="V528" s="35"/>
      <c r="W528" s="2" t="s">
        <v>1415</v>
      </c>
      <c r="X528" s="2"/>
      <c r="Y528" s="2"/>
      <c r="Z528" s="2"/>
      <c r="AA528" s="2"/>
      <c r="AB528" s="2"/>
      <c r="AC528" s="2"/>
      <c r="AD528" s="2"/>
      <c r="AE528" s="2"/>
      <c r="AF528" s="2"/>
      <c r="AG528" s="35"/>
      <c r="AH528" s="35"/>
      <c r="AI528" s="2"/>
      <c r="AJ528" s="2"/>
      <c r="AK528" s="35"/>
      <c r="AL528" s="55">
        <f t="shared" si="4"/>
        <v>16156</v>
      </c>
      <c r="AM528" s="35"/>
      <c r="AN528" s="35">
        <v>16156</v>
      </c>
      <c r="AO528" s="176">
        <f t="shared" si="5"/>
        <v>16156</v>
      </c>
      <c r="AP528" s="2"/>
      <c r="AQ528" s="2"/>
      <c r="AR528" s="2"/>
      <c r="AS528" s="2"/>
      <c r="AT528" s="2"/>
      <c r="AU528" s="1"/>
      <c r="AV528" s="1"/>
      <c r="AW528" s="1"/>
      <c r="AX528" s="1"/>
      <c r="AY528" s="1"/>
      <c r="AZ528" s="1"/>
      <c r="BA528" s="1"/>
      <c r="BB528" s="1"/>
      <c r="BC528" s="1"/>
      <c r="BD528" s="1"/>
      <c r="BE528" s="1"/>
      <c r="BF528" s="1"/>
      <c r="BG528" s="1"/>
      <c r="BH528" s="1"/>
      <c r="BI528" s="1"/>
      <c r="BJ528" s="1"/>
      <c r="BK528" s="1"/>
      <c r="BL528" s="1"/>
      <c r="BM528" s="1"/>
    </row>
    <row r="529" spans="1:65" ht="38.25" x14ac:dyDescent="0.2">
      <c r="A529" s="184">
        <v>218</v>
      </c>
      <c r="B529" s="181" t="s">
        <v>1558</v>
      </c>
      <c r="C529" s="2" t="s">
        <v>1037</v>
      </c>
      <c r="D529" s="10" t="s">
        <v>1200</v>
      </c>
      <c r="E529" s="2" t="s">
        <v>123</v>
      </c>
      <c r="F529" s="39" t="s">
        <v>1559</v>
      </c>
      <c r="G529" s="6"/>
      <c r="H529" s="7"/>
      <c r="I529" s="31"/>
      <c r="J529" s="31"/>
      <c r="K529" s="137" t="s">
        <v>1560</v>
      </c>
      <c r="L529" s="136" t="s">
        <v>1489</v>
      </c>
      <c r="M529" s="2" t="s">
        <v>1243</v>
      </c>
      <c r="N529" s="31">
        <v>43691</v>
      </c>
      <c r="O529" s="35">
        <v>11743.63</v>
      </c>
      <c r="P529" s="32">
        <v>12619</v>
      </c>
      <c r="Q529" s="31">
        <v>43691</v>
      </c>
      <c r="R529" s="31">
        <v>43830</v>
      </c>
      <c r="S529" s="2" t="s">
        <v>1204</v>
      </c>
      <c r="T529" s="2"/>
      <c r="U529" s="35"/>
      <c r="V529" s="35"/>
      <c r="W529" s="2" t="s">
        <v>165</v>
      </c>
      <c r="X529" s="2"/>
      <c r="Y529" s="2"/>
      <c r="Z529" s="2"/>
      <c r="AA529" s="2"/>
      <c r="AB529" s="2"/>
      <c r="AC529" s="2"/>
      <c r="AD529" s="2"/>
      <c r="AE529" s="2"/>
      <c r="AF529" s="2"/>
      <c r="AG529" s="35"/>
      <c r="AH529" s="35"/>
      <c r="AI529" s="2"/>
      <c r="AJ529" s="2"/>
      <c r="AK529" s="35"/>
      <c r="AL529" s="55">
        <f t="shared" si="4"/>
        <v>11743.63</v>
      </c>
      <c r="AM529" s="35"/>
      <c r="AN529" s="35">
        <v>11743.63</v>
      </c>
      <c r="AO529" s="176">
        <f t="shared" si="5"/>
        <v>11743.63</v>
      </c>
      <c r="AP529" s="2"/>
      <c r="AQ529" s="2"/>
      <c r="AR529" s="2"/>
      <c r="AS529" s="2"/>
      <c r="AT529" s="2"/>
      <c r="AU529" s="1"/>
      <c r="AV529" s="1"/>
      <c r="AW529" s="1"/>
      <c r="AX529" s="1"/>
      <c r="AY529" s="1"/>
      <c r="AZ529" s="1"/>
      <c r="BA529" s="1"/>
      <c r="BB529" s="1"/>
      <c r="BC529" s="1"/>
      <c r="BD529" s="1"/>
      <c r="BE529" s="1"/>
      <c r="BF529" s="1"/>
      <c r="BG529" s="1"/>
      <c r="BH529" s="1"/>
      <c r="BI529" s="1"/>
      <c r="BJ529" s="1"/>
      <c r="BK529" s="1"/>
      <c r="BL529" s="1"/>
      <c r="BM529" s="1"/>
    </row>
    <row r="530" spans="1:65" ht="38.25" x14ac:dyDescent="0.2">
      <c r="A530" s="184">
        <v>219</v>
      </c>
      <c r="B530" s="181" t="s">
        <v>1558</v>
      </c>
      <c r="C530" s="2" t="s">
        <v>1037</v>
      </c>
      <c r="D530" s="10" t="s">
        <v>1200</v>
      </c>
      <c r="E530" s="2" t="s">
        <v>123</v>
      </c>
      <c r="F530" s="39" t="s">
        <v>1559</v>
      </c>
      <c r="G530" s="6"/>
      <c r="H530" s="7"/>
      <c r="I530" s="31"/>
      <c r="J530" s="31"/>
      <c r="K530" s="137" t="s">
        <v>1561</v>
      </c>
      <c r="L530" s="136" t="s">
        <v>1562</v>
      </c>
      <c r="M530" s="2" t="s">
        <v>1203</v>
      </c>
      <c r="N530" s="31">
        <v>43691</v>
      </c>
      <c r="O530" s="35">
        <v>9973.2199999999993</v>
      </c>
      <c r="P530" s="32">
        <v>12619</v>
      </c>
      <c r="Q530" s="31">
        <v>43691</v>
      </c>
      <c r="R530" s="31">
        <v>43830</v>
      </c>
      <c r="S530" s="2" t="s">
        <v>1204</v>
      </c>
      <c r="T530" s="2"/>
      <c r="U530" s="35"/>
      <c r="V530" s="35"/>
      <c r="W530" s="2" t="s">
        <v>165</v>
      </c>
      <c r="X530" s="2"/>
      <c r="Y530" s="2"/>
      <c r="Z530" s="2"/>
      <c r="AA530" s="2"/>
      <c r="AB530" s="2"/>
      <c r="AC530" s="2"/>
      <c r="AD530" s="2"/>
      <c r="AE530" s="2"/>
      <c r="AF530" s="2"/>
      <c r="AG530" s="35"/>
      <c r="AH530" s="35"/>
      <c r="AI530" s="2"/>
      <c r="AJ530" s="2"/>
      <c r="AK530" s="35"/>
      <c r="AL530" s="55">
        <f t="shared" si="4"/>
        <v>9973.2199999999993</v>
      </c>
      <c r="AM530" s="35"/>
      <c r="AN530" s="35">
        <v>9973.2199999999993</v>
      </c>
      <c r="AO530" s="176">
        <f t="shared" si="5"/>
        <v>9973.2199999999993</v>
      </c>
      <c r="AP530" s="2"/>
      <c r="AQ530" s="2"/>
      <c r="AR530" s="2"/>
      <c r="AS530" s="2"/>
      <c r="AT530" s="2"/>
      <c r="AU530" s="1"/>
      <c r="AV530" s="1"/>
      <c r="AW530" s="1"/>
      <c r="AX530" s="1"/>
      <c r="AY530" s="1"/>
      <c r="AZ530" s="1"/>
      <c r="BA530" s="1"/>
      <c r="BB530" s="1"/>
      <c r="BC530" s="1"/>
      <c r="BD530" s="1"/>
      <c r="BE530" s="1"/>
      <c r="BF530" s="1"/>
      <c r="BG530" s="1"/>
      <c r="BH530" s="1"/>
      <c r="BI530" s="1"/>
      <c r="BJ530" s="1"/>
      <c r="BK530" s="1"/>
      <c r="BL530" s="1"/>
      <c r="BM530" s="1"/>
    </row>
    <row r="531" spans="1:65" ht="38.25" x14ac:dyDescent="0.2">
      <c r="A531" s="184">
        <v>220</v>
      </c>
      <c r="B531" s="181" t="s">
        <v>1558</v>
      </c>
      <c r="C531" s="2" t="s">
        <v>1037</v>
      </c>
      <c r="D531" s="10" t="s">
        <v>1200</v>
      </c>
      <c r="E531" s="2" t="s">
        <v>123</v>
      </c>
      <c r="F531" s="39" t="s">
        <v>1559</v>
      </c>
      <c r="G531" s="6"/>
      <c r="H531" s="7"/>
      <c r="I531" s="31"/>
      <c r="J531" s="31"/>
      <c r="K531" s="137" t="s">
        <v>1563</v>
      </c>
      <c r="L531" s="136" t="s">
        <v>1487</v>
      </c>
      <c r="M531" s="2" t="s">
        <v>1257</v>
      </c>
      <c r="N531" s="31">
        <v>43691</v>
      </c>
      <c r="O531" s="35">
        <v>11743.63</v>
      </c>
      <c r="P531" s="32">
        <v>12619</v>
      </c>
      <c r="Q531" s="31">
        <v>43691</v>
      </c>
      <c r="R531" s="31">
        <v>43830</v>
      </c>
      <c r="S531" s="2" t="s">
        <v>1204</v>
      </c>
      <c r="T531" s="2"/>
      <c r="U531" s="35"/>
      <c r="V531" s="35"/>
      <c r="W531" s="2" t="s">
        <v>165</v>
      </c>
      <c r="X531" s="2"/>
      <c r="Y531" s="2"/>
      <c r="Z531" s="2"/>
      <c r="AA531" s="2"/>
      <c r="AB531" s="2"/>
      <c r="AC531" s="2"/>
      <c r="AD531" s="2"/>
      <c r="AE531" s="2"/>
      <c r="AF531" s="2"/>
      <c r="AG531" s="35"/>
      <c r="AH531" s="35"/>
      <c r="AI531" s="2"/>
      <c r="AJ531" s="2"/>
      <c r="AK531" s="35"/>
      <c r="AL531" s="55">
        <f t="shared" si="4"/>
        <v>11743.63</v>
      </c>
      <c r="AM531" s="35"/>
      <c r="AN531" s="35">
        <v>11743.63</v>
      </c>
      <c r="AO531" s="176">
        <f t="shared" si="5"/>
        <v>11743.63</v>
      </c>
      <c r="AP531" s="2"/>
      <c r="AQ531" s="2"/>
      <c r="AR531" s="2"/>
      <c r="AS531" s="2"/>
      <c r="AT531" s="2"/>
      <c r="AU531" s="1"/>
      <c r="AV531" s="1"/>
      <c r="AW531" s="1"/>
      <c r="AX531" s="1"/>
      <c r="AY531" s="1"/>
      <c r="AZ531" s="1"/>
      <c r="BA531" s="1"/>
      <c r="BB531" s="1"/>
      <c r="BC531" s="1"/>
      <c r="BD531" s="1"/>
      <c r="BE531" s="1"/>
      <c r="BF531" s="1"/>
      <c r="BG531" s="1"/>
      <c r="BH531" s="1"/>
      <c r="BI531" s="1"/>
      <c r="BJ531" s="1"/>
      <c r="BK531" s="1"/>
      <c r="BL531" s="1"/>
      <c r="BM531" s="1"/>
    </row>
    <row r="532" spans="1:65" ht="38.25" x14ac:dyDescent="0.2">
      <c r="A532" s="184">
        <v>221</v>
      </c>
      <c r="B532" s="181" t="s">
        <v>1558</v>
      </c>
      <c r="C532" s="2" t="s">
        <v>1037</v>
      </c>
      <c r="D532" s="10" t="s">
        <v>1200</v>
      </c>
      <c r="E532" s="2" t="s">
        <v>123</v>
      </c>
      <c r="F532" s="39" t="s">
        <v>1559</v>
      </c>
      <c r="G532" s="6"/>
      <c r="H532" s="7"/>
      <c r="I532" s="31"/>
      <c r="J532" s="31"/>
      <c r="K532" s="137" t="s">
        <v>1564</v>
      </c>
      <c r="L532" s="136" t="s">
        <v>1230</v>
      </c>
      <c r="M532" s="2" t="s">
        <v>1231</v>
      </c>
      <c r="N532" s="31">
        <v>43691</v>
      </c>
      <c r="O532" s="35">
        <v>10117.39</v>
      </c>
      <c r="P532" s="32">
        <v>12619</v>
      </c>
      <c r="Q532" s="31">
        <v>43691</v>
      </c>
      <c r="R532" s="31">
        <v>43830</v>
      </c>
      <c r="S532" s="2" t="s">
        <v>1204</v>
      </c>
      <c r="T532" s="2"/>
      <c r="U532" s="35"/>
      <c r="V532" s="35"/>
      <c r="W532" s="2" t="s">
        <v>165</v>
      </c>
      <c r="X532" s="2"/>
      <c r="Y532" s="2"/>
      <c r="Z532" s="2"/>
      <c r="AA532" s="2"/>
      <c r="AB532" s="2"/>
      <c r="AC532" s="2"/>
      <c r="AD532" s="2"/>
      <c r="AE532" s="2"/>
      <c r="AF532" s="2"/>
      <c r="AG532" s="35"/>
      <c r="AH532" s="35"/>
      <c r="AI532" s="2"/>
      <c r="AJ532" s="2"/>
      <c r="AK532" s="35"/>
      <c r="AL532" s="55">
        <f t="shared" si="4"/>
        <v>10117.39</v>
      </c>
      <c r="AM532" s="35"/>
      <c r="AN532" s="35">
        <v>10117.39</v>
      </c>
      <c r="AO532" s="176">
        <f t="shared" ref="AO532:AO573" si="6">AM532+AN532</f>
        <v>10117.39</v>
      </c>
      <c r="AP532" s="2"/>
      <c r="AQ532" s="2"/>
      <c r="AR532" s="2"/>
      <c r="AS532" s="2"/>
      <c r="AT532" s="2"/>
      <c r="AU532" s="1"/>
      <c r="AV532" s="1"/>
      <c r="AW532" s="1"/>
      <c r="AX532" s="1"/>
      <c r="AY532" s="1"/>
      <c r="AZ532" s="1"/>
      <c r="BA532" s="1"/>
      <c r="BB532" s="1"/>
      <c r="BC532" s="1"/>
      <c r="BD532" s="1"/>
      <c r="BE532" s="1"/>
      <c r="BF532" s="1"/>
      <c r="BG532" s="1"/>
      <c r="BH532" s="1"/>
      <c r="BI532" s="1"/>
      <c r="BJ532" s="1"/>
      <c r="BK532" s="1"/>
      <c r="BL532" s="1"/>
      <c r="BM532" s="1"/>
    </row>
    <row r="533" spans="1:65" ht="38.25" x14ac:dyDescent="0.2">
      <c r="A533" s="184">
        <v>222</v>
      </c>
      <c r="B533" s="181" t="s">
        <v>1558</v>
      </c>
      <c r="C533" s="2" t="s">
        <v>1037</v>
      </c>
      <c r="D533" s="10" t="s">
        <v>1200</v>
      </c>
      <c r="E533" s="2" t="s">
        <v>123</v>
      </c>
      <c r="F533" s="39" t="s">
        <v>1559</v>
      </c>
      <c r="G533" s="6"/>
      <c r="H533" s="7"/>
      <c r="I533" s="31"/>
      <c r="J533" s="31"/>
      <c r="K533" s="137" t="s">
        <v>1565</v>
      </c>
      <c r="L533" s="136" t="s">
        <v>1490</v>
      </c>
      <c r="M533" s="2" t="s">
        <v>1241</v>
      </c>
      <c r="N533" s="31">
        <v>43691</v>
      </c>
      <c r="O533" s="35">
        <v>10686.76</v>
      </c>
      <c r="P533" s="32">
        <v>12619</v>
      </c>
      <c r="Q533" s="31">
        <v>43691</v>
      </c>
      <c r="R533" s="31">
        <v>43830</v>
      </c>
      <c r="S533" s="2" t="s">
        <v>1204</v>
      </c>
      <c r="T533" s="2"/>
      <c r="U533" s="35"/>
      <c r="V533" s="35"/>
      <c r="W533" s="2" t="s">
        <v>165</v>
      </c>
      <c r="X533" s="2"/>
      <c r="Y533" s="2"/>
      <c r="Z533" s="2"/>
      <c r="AA533" s="2"/>
      <c r="AB533" s="2"/>
      <c r="AC533" s="2"/>
      <c r="AD533" s="2"/>
      <c r="AE533" s="2"/>
      <c r="AF533" s="2"/>
      <c r="AG533" s="35"/>
      <c r="AH533" s="35"/>
      <c r="AI533" s="2"/>
      <c r="AJ533" s="2"/>
      <c r="AK533" s="35"/>
      <c r="AL533" s="55">
        <f t="shared" si="4"/>
        <v>10686.76</v>
      </c>
      <c r="AM533" s="35"/>
      <c r="AN533" s="35">
        <v>10686.76</v>
      </c>
      <c r="AO533" s="176">
        <f t="shared" si="6"/>
        <v>10686.76</v>
      </c>
      <c r="AP533" s="2"/>
      <c r="AQ533" s="2"/>
      <c r="AR533" s="2"/>
      <c r="AS533" s="2"/>
      <c r="AT533" s="2"/>
      <c r="AU533" s="1"/>
      <c r="AV533" s="1"/>
      <c r="AW533" s="1"/>
      <c r="AX533" s="1"/>
      <c r="AY533" s="1"/>
      <c r="AZ533" s="1"/>
      <c r="BA533" s="1"/>
      <c r="BB533" s="1"/>
      <c r="BC533" s="1"/>
      <c r="BD533" s="1"/>
      <c r="BE533" s="1"/>
      <c r="BF533" s="1"/>
      <c r="BG533" s="1"/>
      <c r="BH533" s="1"/>
      <c r="BI533" s="1"/>
      <c r="BJ533" s="1"/>
      <c r="BK533" s="1"/>
      <c r="BL533" s="1"/>
      <c r="BM533" s="1"/>
    </row>
    <row r="534" spans="1:65" ht="38.25" x14ac:dyDescent="0.2">
      <c r="A534" s="184">
        <v>223</v>
      </c>
      <c r="B534" s="181" t="s">
        <v>1558</v>
      </c>
      <c r="C534" s="2" t="s">
        <v>1037</v>
      </c>
      <c r="D534" s="10" t="s">
        <v>1200</v>
      </c>
      <c r="E534" s="2" t="s">
        <v>123</v>
      </c>
      <c r="F534" s="39" t="s">
        <v>1559</v>
      </c>
      <c r="G534" s="6"/>
      <c r="H534" s="7"/>
      <c r="I534" s="31"/>
      <c r="J534" s="31"/>
      <c r="K534" s="137" t="s">
        <v>1566</v>
      </c>
      <c r="L534" s="136" t="s">
        <v>1567</v>
      </c>
      <c r="M534" s="2" t="s">
        <v>1229</v>
      </c>
      <c r="N534" s="31">
        <v>43691</v>
      </c>
      <c r="O534" s="35">
        <v>8916.35</v>
      </c>
      <c r="P534" s="32">
        <v>12619</v>
      </c>
      <c r="Q534" s="31">
        <v>43691</v>
      </c>
      <c r="R534" s="31">
        <v>43830</v>
      </c>
      <c r="S534" s="2" t="s">
        <v>1204</v>
      </c>
      <c r="T534" s="2"/>
      <c r="U534" s="35"/>
      <c r="V534" s="35"/>
      <c r="W534" s="2" t="s">
        <v>165</v>
      </c>
      <c r="X534" s="2"/>
      <c r="Y534" s="2"/>
      <c r="Z534" s="2"/>
      <c r="AA534" s="2"/>
      <c r="AB534" s="2"/>
      <c r="AC534" s="2"/>
      <c r="AD534" s="2"/>
      <c r="AE534" s="2"/>
      <c r="AF534" s="2"/>
      <c r="AG534" s="35"/>
      <c r="AH534" s="35"/>
      <c r="AI534" s="2"/>
      <c r="AJ534" s="2"/>
      <c r="AK534" s="35"/>
      <c r="AL534" s="55">
        <f t="shared" si="4"/>
        <v>8916.35</v>
      </c>
      <c r="AM534" s="35"/>
      <c r="AN534" s="35">
        <v>8916.35</v>
      </c>
      <c r="AO534" s="176">
        <f t="shared" si="6"/>
        <v>8916.35</v>
      </c>
      <c r="AP534" s="2"/>
      <c r="AQ534" s="2"/>
      <c r="AR534" s="2"/>
      <c r="AS534" s="2"/>
      <c r="AT534" s="2"/>
      <c r="AU534" s="1"/>
      <c r="AV534" s="1"/>
      <c r="AW534" s="1"/>
      <c r="AX534" s="1"/>
      <c r="AY534" s="1"/>
      <c r="AZ534" s="1"/>
      <c r="BA534" s="1"/>
      <c r="BB534" s="1"/>
      <c r="BC534" s="1"/>
      <c r="BD534" s="1"/>
      <c r="BE534" s="1"/>
      <c r="BF534" s="1"/>
      <c r="BG534" s="1"/>
      <c r="BH534" s="1"/>
      <c r="BI534" s="1"/>
      <c r="BJ534" s="1"/>
      <c r="BK534" s="1"/>
      <c r="BL534" s="1"/>
      <c r="BM534" s="1"/>
    </row>
    <row r="535" spans="1:65" ht="38.25" x14ac:dyDescent="0.2">
      <c r="A535" s="184">
        <v>224</v>
      </c>
      <c r="B535" s="181" t="s">
        <v>1558</v>
      </c>
      <c r="C535" s="2" t="s">
        <v>1037</v>
      </c>
      <c r="D535" s="10" t="s">
        <v>1200</v>
      </c>
      <c r="E535" s="2" t="s">
        <v>123</v>
      </c>
      <c r="F535" s="39" t="s">
        <v>1559</v>
      </c>
      <c r="G535" s="6"/>
      <c r="H535" s="7"/>
      <c r="I535" s="31"/>
      <c r="J535" s="31"/>
      <c r="K535" s="137" t="s">
        <v>1568</v>
      </c>
      <c r="L535" s="136" t="s">
        <v>1258</v>
      </c>
      <c r="M535" s="2" t="s">
        <v>1491</v>
      </c>
      <c r="N535" s="31">
        <v>43691</v>
      </c>
      <c r="O535" s="35">
        <v>10686.76</v>
      </c>
      <c r="P535" s="32">
        <v>12619</v>
      </c>
      <c r="Q535" s="31">
        <v>43691</v>
      </c>
      <c r="R535" s="31">
        <v>43830</v>
      </c>
      <c r="S535" s="2" t="s">
        <v>1204</v>
      </c>
      <c r="T535" s="2"/>
      <c r="U535" s="35"/>
      <c r="V535" s="35"/>
      <c r="W535" s="2" t="s">
        <v>165</v>
      </c>
      <c r="X535" s="2"/>
      <c r="Y535" s="2"/>
      <c r="Z535" s="2"/>
      <c r="AA535" s="2"/>
      <c r="AB535" s="2"/>
      <c r="AC535" s="2"/>
      <c r="AD535" s="2"/>
      <c r="AE535" s="2"/>
      <c r="AF535" s="2"/>
      <c r="AG535" s="35"/>
      <c r="AH535" s="35"/>
      <c r="AI535" s="2"/>
      <c r="AJ535" s="2"/>
      <c r="AK535" s="35"/>
      <c r="AL535" s="55">
        <f t="shared" si="4"/>
        <v>10686.76</v>
      </c>
      <c r="AM535" s="35"/>
      <c r="AN535" s="35">
        <v>10686.76</v>
      </c>
      <c r="AO535" s="176">
        <f t="shared" si="6"/>
        <v>10686.76</v>
      </c>
      <c r="AP535" s="2"/>
      <c r="AQ535" s="2"/>
      <c r="AR535" s="2"/>
      <c r="AS535" s="2"/>
      <c r="AT535" s="2"/>
      <c r="AU535" s="1"/>
      <c r="AV535" s="1"/>
      <c r="AW535" s="1"/>
      <c r="AX535" s="1"/>
      <c r="AY535" s="1"/>
      <c r="AZ535" s="1"/>
      <c r="BA535" s="1"/>
      <c r="BB535" s="1"/>
      <c r="BC535" s="1"/>
      <c r="BD535" s="1"/>
      <c r="BE535" s="1"/>
      <c r="BF535" s="1"/>
      <c r="BG535" s="1"/>
      <c r="BH535" s="1"/>
      <c r="BI535" s="1"/>
      <c r="BJ535" s="1"/>
      <c r="BK535" s="1"/>
      <c r="BL535" s="1"/>
      <c r="BM535" s="1"/>
    </row>
    <row r="536" spans="1:65" ht="38.25" x14ac:dyDescent="0.2">
      <c r="A536" s="184">
        <v>225</v>
      </c>
      <c r="B536" s="181" t="s">
        <v>1558</v>
      </c>
      <c r="C536" s="2" t="s">
        <v>1037</v>
      </c>
      <c r="D536" s="10" t="s">
        <v>1200</v>
      </c>
      <c r="E536" s="2" t="s">
        <v>123</v>
      </c>
      <c r="F536" s="39" t="s">
        <v>1559</v>
      </c>
      <c r="G536" s="6"/>
      <c r="H536" s="7"/>
      <c r="I536" s="31"/>
      <c r="J536" s="31"/>
      <c r="K536" s="137" t="s">
        <v>1569</v>
      </c>
      <c r="L536" s="136" t="s">
        <v>1232</v>
      </c>
      <c r="M536" s="2" t="s">
        <v>1233</v>
      </c>
      <c r="N536" s="31">
        <v>43691</v>
      </c>
      <c r="O536" s="35">
        <v>9992.57</v>
      </c>
      <c r="P536" s="32">
        <v>12619</v>
      </c>
      <c r="Q536" s="31">
        <v>43691</v>
      </c>
      <c r="R536" s="31">
        <v>43830</v>
      </c>
      <c r="S536" s="2" t="s">
        <v>1204</v>
      </c>
      <c r="T536" s="2"/>
      <c r="U536" s="35"/>
      <c r="V536" s="35"/>
      <c r="W536" s="2" t="s">
        <v>165</v>
      </c>
      <c r="X536" s="2"/>
      <c r="Y536" s="2"/>
      <c r="Z536" s="2"/>
      <c r="AA536" s="2"/>
      <c r="AB536" s="2"/>
      <c r="AC536" s="2"/>
      <c r="AD536" s="2"/>
      <c r="AE536" s="2"/>
      <c r="AF536" s="2"/>
      <c r="AG536" s="35"/>
      <c r="AH536" s="35"/>
      <c r="AI536" s="2"/>
      <c r="AJ536" s="2"/>
      <c r="AK536" s="35"/>
      <c r="AL536" s="55">
        <f t="shared" si="4"/>
        <v>9992.57</v>
      </c>
      <c r="AM536" s="35"/>
      <c r="AN536" s="35">
        <v>9992.57</v>
      </c>
      <c r="AO536" s="176">
        <f t="shared" si="6"/>
        <v>9992.57</v>
      </c>
      <c r="AP536" s="2"/>
      <c r="AQ536" s="2"/>
      <c r="AR536" s="2"/>
      <c r="AS536" s="2"/>
      <c r="AT536" s="2"/>
      <c r="AU536" s="1"/>
      <c r="AV536" s="1"/>
      <c r="AW536" s="1"/>
      <c r="AX536" s="1"/>
      <c r="AY536" s="1"/>
      <c r="AZ536" s="1"/>
      <c r="BA536" s="1"/>
      <c r="BB536" s="1"/>
      <c r="BC536" s="1"/>
      <c r="BD536" s="1"/>
      <c r="BE536" s="1"/>
      <c r="BF536" s="1"/>
      <c r="BG536" s="1"/>
      <c r="BH536" s="1"/>
      <c r="BI536" s="1"/>
      <c r="BJ536" s="1"/>
      <c r="BK536" s="1"/>
      <c r="BL536" s="1"/>
      <c r="BM536" s="1"/>
    </row>
    <row r="537" spans="1:65" ht="38.25" x14ac:dyDescent="0.2">
      <c r="A537" s="184">
        <v>226</v>
      </c>
      <c r="B537" s="181" t="s">
        <v>1558</v>
      </c>
      <c r="C537" s="2" t="s">
        <v>1037</v>
      </c>
      <c r="D537" s="10" t="s">
        <v>1200</v>
      </c>
      <c r="E537" s="2" t="s">
        <v>123</v>
      </c>
      <c r="F537" s="39" t="s">
        <v>1559</v>
      </c>
      <c r="G537" s="6"/>
      <c r="H537" s="7"/>
      <c r="I537" s="31"/>
      <c r="J537" s="31"/>
      <c r="K537" s="137" t="s">
        <v>1570</v>
      </c>
      <c r="L537" s="136" t="s">
        <v>1236</v>
      </c>
      <c r="M537" s="2" t="s">
        <v>1237</v>
      </c>
      <c r="N537" s="31">
        <v>43691</v>
      </c>
      <c r="O537" s="35">
        <v>10277.01</v>
      </c>
      <c r="P537" s="32">
        <v>12619</v>
      </c>
      <c r="Q537" s="31">
        <v>43691</v>
      </c>
      <c r="R537" s="31">
        <v>43830</v>
      </c>
      <c r="S537" s="2" t="s">
        <v>1204</v>
      </c>
      <c r="T537" s="2"/>
      <c r="U537" s="35"/>
      <c r="V537" s="35"/>
      <c r="W537" s="2" t="s">
        <v>165</v>
      </c>
      <c r="X537" s="2"/>
      <c r="Y537" s="2"/>
      <c r="Z537" s="2"/>
      <c r="AA537" s="2"/>
      <c r="AB537" s="2"/>
      <c r="AC537" s="2"/>
      <c r="AD537" s="2"/>
      <c r="AE537" s="2"/>
      <c r="AF537" s="2"/>
      <c r="AG537" s="35"/>
      <c r="AH537" s="35"/>
      <c r="AI537" s="2"/>
      <c r="AJ537" s="2"/>
      <c r="AK537" s="35"/>
      <c r="AL537" s="55">
        <f t="shared" si="4"/>
        <v>10277.01</v>
      </c>
      <c r="AM537" s="35"/>
      <c r="AN537" s="35">
        <v>10277.01</v>
      </c>
      <c r="AO537" s="176">
        <f t="shared" si="6"/>
        <v>10277.01</v>
      </c>
      <c r="AP537" s="2"/>
      <c r="AQ537" s="2"/>
      <c r="AR537" s="2"/>
      <c r="AS537" s="2"/>
      <c r="AT537" s="2"/>
      <c r="AU537" s="1"/>
      <c r="AV537" s="1"/>
      <c r="AW537" s="1"/>
      <c r="AX537" s="1"/>
      <c r="AY537" s="1"/>
      <c r="AZ537" s="1"/>
      <c r="BA537" s="1"/>
      <c r="BB537" s="1"/>
      <c r="BC537" s="1"/>
      <c r="BD537" s="1"/>
      <c r="BE537" s="1"/>
      <c r="BF537" s="1"/>
      <c r="BG537" s="1"/>
      <c r="BH537" s="1"/>
      <c r="BI537" s="1"/>
      <c r="BJ537" s="1"/>
      <c r="BK537" s="1"/>
      <c r="BL537" s="1"/>
      <c r="BM537" s="1"/>
    </row>
    <row r="538" spans="1:65" ht="38.25" x14ac:dyDescent="0.2">
      <c r="A538" s="184">
        <v>227</v>
      </c>
      <c r="B538" s="181" t="s">
        <v>1558</v>
      </c>
      <c r="C538" s="2" t="s">
        <v>1037</v>
      </c>
      <c r="D538" s="10" t="s">
        <v>1200</v>
      </c>
      <c r="E538" s="2" t="s">
        <v>123</v>
      </c>
      <c r="F538" s="39" t="s">
        <v>1559</v>
      </c>
      <c r="G538" s="6"/>
      <c r="H538" s="7"/>
      <c r="I538" s="31"/>
      <c r="J538" s="31"/>
      <c r="K538" s="137" t="s">
        <v>1571</v>
      </c>
      <c r="L538" s="136" t="s">
        <v>1238</v>
      </c>
      <c r="M538" s="2" t="s">
        <v>1239</v>
      </c>
      <c r="N538" s="31">
        <v>43691</v>
      </c>
      <c r="O538" s="35">
        <v>9279.6</v>
      </c>
      <c r="P538" s="32">
        <v>12619</v>
      </c>
      <c r="Q538" s="31">
        <v>43691</v>
      </c>
      <c r="R538" s="31">
        <v>43830</v>
      </c>
      <c r="S538" s="2" t="s">
        <v>1204</v>
      </c>
      <c r="T538" s="2"/>
      <c r="U538" s="35"/>
      <c r="V538" s="35"/>
      <c r="W538" s="2" t="s">
        <v>165</v>
      </c>
      <c r="X538" s="2"/>
      <c r="Y538" s="2"/>
      <c r="Z538" s="2"/>
      <c r="AA538" s="2"/>
      <c r="AB538" s="2"/>
      <c r="AC538" s="2"/>
      <c r="AD538" s="2"/>
      <c r="AE538" s="2"/>
      <c r="AF538" s="2"/>
      <c r="AG538" s="35"/>
      <c r="AH538" s="35"/>
      <c r="AI538" s="2"/>
      <c r="AJ538" s="2"/>
      <c r="AK538" s="35"/>
      <c r="AL538" s="55">
        <f t="shared" si="4"/>
        <v>9279.6</v>
      </c>
      <c r="AM538" s="35"/>
      <c r="AN538" s="35">
        <v>9279.6</v>
      </c>
      <c r="AO538" s="176">
        <f t="shared" si="6"/>
        <v>9279.6</v>
      </c>
      <c r="AP538" s="2"/>
      <c r="AQ538" s="2"/>
      <c r="AR538" s="2"/>
      <c r="AS538" s="2"/>
      <c r="AT538" s="2"/>
      <c r="AU538" s="1"/>
      <c r="AV538" s="1"/>
      <c r="AW538" s="1"/>
      <c r="AX538" s="1"/>
      <c r="AY538" s="1"/>
      <c r="AZ538" s="1"/>
      <c r="BA538" s="1"/>
      <c r="BB538" s="1"/>
      <c r="BC538" s="1"/>
      <c r="BD538" s="1"/>
      <c r="BE538" s="1"/>
      <c r="BF538" s="1"/>
      <c r="BG538" s="1"/>
      <c r="BH538" s="1"/>
      <c r="BI538" s="1"/>
      <c r="BJ538" s="1"/>
      <c r="BK538" s="1"/>
      <c r="BL538" s="1"/>
      <c r="BM538" s="1"/>
    </row>
    <row r="539" spans="1:65" ht="38.25" x14ac:dyDescent="0.2">
      <c r="A539" s="184">
        <v>228</v>
      </c>
      <c r="B539" s="181" t="s">
        <v>1558</v>
      </c>
      <c r="C539" s="2" t="s">
        <v>1037</v>
      </c>
      <c r="D539" s="10" t="s">
        <v>1200</v>
      </c>
      <c r="E539" s="2" t="s">
        <v>123</v>
      </c>
      <c r="F539" s="39" t="s">
        <v>1559</v>
      </c>
      <c r="G539" s="6"/>
      <c r="H539" s="7"/>
      <c r="I539" s="31"/>
      <c r="J539" s="31"/>
      <c r="K539" s="137" t="s">
        <v>1572</v>
      </c>
      <c r="L539" s="136" t="s">
        <v>1492</v>
      </c>
      <c r="M539" s="2" t="s">
        <v>1245</v>
      </c>
      <c r="N539" s="31">
        <v>43691</v>
      </c>
      <c r="O539" s="35">
        <v>9279.6</v>
      </c>
      <c r="P539" s="32">
        <v>12619</v>
      </c>
      <c r="Q539" s="31">
        <v>43691</v>
      </c>
      <c r="R539" s="31">
        <v>43830</v>
      </c>
      <c r="S539" s="2" t="s">
        <v>1204</v>
      </c>
      <c r="T539" s="2"/>
      <c r="U539" s="35"/>
      <c r="V539" s="35"/>
      <c r="W539" s="2" t="s">
        <v>165</v>
      </c>
      <c r="X539" s="2"/>
      <c r="Y539" s="2"/>
      <c r="Z539" s="2"/>
      <c r="AA539" s="2"/>
      <c r="AB539" s="2"/>
      <c r="AC539" s="2"/>
      <c r="AD539" s="2"/>
      <c r="AE539" s="2"/>
      <c r="AF539" s="2"/>
      <c r="AG539" s="35"/>
      <c r="AH539" s="35"/>
      <c r="AI539" s="2"/>
      <c r="AJ539" s="2"/>
      <c r="AK539" s="35"/>
      <c r="AL539" s="55">
        <f t="shared" si="4"/>
        <v>9279.6</v>
      </c>
      <c r="AM539" s="35"/>
      <c r="AN539" s="35">
        <v>9279.6</v>
      </c>
      <c r="AO539" s="176">
        <f t="shared" si="6"/>
        <v>9279.6</v>
      </c>
      <c r="AP539" s="2"/>
      <c r="AQ539" s="2"/>
      <c r="AR539" s="2"/>
      <c r="AS539" s="2"/>
      <c r="AT539" s="2"/>
      <c r="AU539" s="1"/>
      <c r="AV539" s="1"/>
      <c r="AW539" s="1"/>
      <c r="AX539" s="1"/>
      <c r="AY539" s="1"/>
      <c r="AZ539" s="1"/>
      <c r="BA539" s="1"/>
      <c r="BB539" s="1"/>
      <c r="BC539" s="1"/>
      <c r="BD539" s="1"/>
      <c r="BE539" s="1"/>
      <c r="BF539" s="1"/>
      <c r="BG539" s="1"/>
      <c r="BH539" s="1"/>
      <c r="BI539" s="1"/>
      <c r="BJ539" s="1"/>
      <c r="BK539" s="1"/>
      <c r="BL539" s="1"/>
      <c r="BM539" s="1"/>
    </row>
    <row r="540" spans="1:65" ht="38.25" x14ac:dyDescent="0.2">
      <c r="A540" s="184">
        <v>229</v>
      </c>
      <c r="B540" s="181" t="s">
        <v>1558</v>
      </c>
      <c r="C540" s="2" t="s">
        <v>1037</v>
      </c>
      <c r="D540" s="10" t="s">
        <v>1200</v>
      </c>
      <c r="E540" s="2" t="s">
        <v>123</v>
      </c>
      <c r="F540" s="39" t="s">
        <v>1559</v>
      </c>
      <c r="G540" s="6"/>
      <c r="H540" s="7"/>
      <c r="I540" s="31"/>
      <c r="J540" s="31"/>
      <c r="K540" s="137" t="s">
        <v>1573</v>
      </c>
      <c r="L540" s="136" t="s">
        <v>1206</v>
      </c>
      <c r="M540" s="2" t="s">
        <v>1207</v>
      </c>
      <c r="N540" s="31">
        <v>43691</v>
      </c>
      <c r="O540" s="35">
        <v>9279.6</v>
      </c>
      <c r="P540" s="32">
        <v>12619</v>
      </c>
      <c r="Q540" s="31">
        <v>43691</v>
      </c>
      <c r="R540" s="31">
        <v>43830</v>
      </c>
      <c r="S540" s="2" t="s">
        <v>1204</v>
      </c>
      <c r="T540" s="2"/>
      <c r="U540" s="35"/>
      <c r="V540" s="35"/>
      <c r="W540" s="2" t="s">
        <v>165</v>
      </c>
      <c r="X540" s="2"/>
      <c r="Y540" s="2"/>
      <c r="Z540" s="2"/>
      <c r="AA540" s="2"/>
      <c r="AB540" s="2"/>
      <c r="AC540" s="2"/>
      <c r="AD540" s="2"/>
      <c r="AE540" s="2"/>
      <c r="AF540" s="2"/>
      <c r="AG540" s="35"/>
      <c r="AH540" s="35"/>
      <c r="AI540" s="2"/>
      <c r="AJ540" s="2"/>
      <c r="AK540" s="35"/>
      <c r="AL540" s="55">
        <f t="shared" si="4"/>
        <v>9279.6</v>
      </c>
      <c r="AM540" s="35"/>
      <c r="AN540" s="35">
        <v>9279.6</v>
      </c>
      <c r="AO540" s="176">
        <f t="shared" si="6"/>
        <v>9279.6</v>
      </c>
      <c r="AP540" s="2"/>
      <c r="AQ540" s="2"/>
      <c r="AR540" s="2"/>
      <c r="AS540" s="2"/>
      <c r="AT540" s="2"/>
      <c r="AU540" s="1"/>
      <c r="AV540" s="1"/>
      <c r="AW540" s="1"/>
      <c r="AX540" s="1"/>
      <c r="AY540" s="1"/>
      <c r="AZ540" s="1"/>
      <c r="BA540" s="1"/>
      <c r="BB540" s="1"/>
      <c r="BC540" s="1"/>
      <c r="BD540" s="1"/>
      <c r="BE540" s="1"/>
      <c r="BF540" s="1"/>
      <c r="BG540" s="1"/>
      <c r="BH540" s="1"/>
      <c r="BI540" s="1"/>
      <c r="BJ540" s="1"/>
      <c r="BK540" s="1"/>
      <c r="BL540" s="1"/>
      <c r="BM540" s="1"/>
    </row>
    <row r="541" spans="1:65" ht="25.5" x14ac:dyDescent="0.2">
      <c r="A541" s="184">
        <v>230</v>
      </c>
      <c r="B541" s="181" t="s">
        <v>1548</v>
      </c>
      <c r="C541" s="2" t="s">
        <v>1193</v>
      </c>
      <c r="D541" s="10" t="s">
        <v>158</v>
      </c>
      <c r="E541" s="2" t="s">
        <v>123</v>
      </c>
      <c r="F541" s="39" t="s">
        <v>1549</v>
      </c>
      <c r="G541" s="6" t="s">
        <v>1550</v>
      </c>
      <c r="H541" s="7" t="s">
        <v>1165</v>
      </c>
      <c r="I541" s="31">
        <v>43686</v>
      </c>
      <c r="J541" s="31">
        <v>44052</v>
      </c>
      <c r="K541" s="137" t="s">
        <v>1574</v>
      </c>
      <c r="L541" s="136" t="s">
        <v>1552</v>
      </c>
      <c r="M541" s="2" t="s">
        <v>1553</v>
      </c>
      <c r="N541" s="31">
        <v>43692</v>
      </c>
      <c r="O541" s="35">
        <v>51280</v>
      </c>
      <c r="P541" s="32">
        <v>12618</v>
      </c>
      <c r="Q541" s="31">
        <v>43692</v>
      </c>
      <c r="R541" s="31">
        <v>43830</v>
      </c>
      <c r="S541" s="2" t="s">
        <v>765</v>
      </c>
      <c r="T541" s="2"/>
      <c r="U541" s="35"/>
      <c r="V541" s="35"/>
      <c r="W541" s="2" t="s">
        <v>165</v>
      </c>
      <c r="X541" s="2"/>
      <c r="Y541" s="2"/>
      <c r="Z541" s="2"/>
      <c r="AA541" s="2"/>
      <c r="AB541" s="2"/>
      <c r="AC541" s="2"/>
      <c r="AD541" s="2"/>
      <c r="AE541" s="2"/>
      <c r="AF541" s="2"/>
      <c r="AG541" s="35"/>
      <c r="AH541" s="35"/>
      <c r="AI541" s="2"/>
      <c r="AJ541" s="2"/>
      <c r="AK541" s="35"/>
      <c r="AL541" s="55">
        <f t="shared" si="4"/>
        <v>51280</v>
      </c>
      <c r="AM541" s="35"/>
      <c r="AN541" s="35">
        <v>48850</v>
      </c>
      <c r="AO541" s="176">
        <f t="shared" si="6"/>
        <v>48850</v>
      </c>
      <c r="AP541" s="2"/>
      <c r="AQ541" s="2"/>
      <c r="AR541" s="2"/>
      <c r="AS541" s="2"/>
      <c r="AT541" s="2"/>
      <c r="AU541" s="1"/>
      <c r="AV541" s="1"/>
      <c r="AW541" s="1"/>
      <c r="AX541" s="1"/>
      <c r="AY541" s="1"/>
      <c r="AZ541" s="1"/>
      <c r="BA541" s="1"/>
      <c r="BB541" s="1"/>
      <c r="BC541" s="1"/>
      <c r="BD541" s="1"/>
      <c r="BE541" s="1"/>
      <c r="BF541" s="1"/>
      <c r="BG541" s="1"/>
      <c r="BH541" s="1"/>
      <c r="BI541" s="1"/>
      <c r="BJ541" s="1"/>
      <c r="BK541" s="1"/>
      <c r="BL541" s="1"/>
      <c r="BM541" s="1"/>
    </row>
    <row r="542" spans="1:65" ht="25.5" x14ac:dyDescent="0.2">
      <c r="A542" s="184">
        <v>231</v>
      </c>
      <c r="B542" s="181" t="s">
        <v>1548</v>
      </c>
      <c r="C542" s="2" t="s">
        <v>1193</v>
      </c>
      <c r="D542" s="10" t="s">
        <v>158</v>
      </c>
      <c r="E542" s="2" t="s">
        <v>123</v>
      </c>
      <c r="F542" s="39" t="s">
        <v>1549</v>
      </c>
      <c r="G542" s="6" t="s">
        <v>1550</v>
      </c>
      <c r="H542" s="7" t="s">
        <v>1165</v>
      </c>
      <c r="I542" s="31">
        <v>43686</v>
      </c>
      <c r="J542" s="31">
        <v>44052</v>
      </c>
      <c r="K542" s="137" t="s">
        <v>1575</v>
      </c>
      <c r="L542" s="136" t="s">
        <v>1585</v>
      </c>
      <c r="M542" s="2" t="s">
        <v>1586</v>
      </c>
      <c r="N542" s="31">
        <v>43692</v>
      </c>
      <c r="O542" s="35">
        <v>6580</v>
      </c>
      <c r="P542" s="32">
        <v>12618</v>
      </c>
      <c r="Q542" s="31">
        <v>43692</v>
      </c>
      <c r="R542" s="31">
        <v>43830</v>
      </c>
      <c r="S542" s="2" t="s">
        <v>765</v>
      </c>
      <c r="T542" s="2"/>
      <c r="U542" s="35"/>
      <c r="V542" s="35"/>
      <c r="W542" s="2" t="s">
        <v>165</v>
      </c>
      <c r="X542" s="2"/>
      <c r="Y542" s="2"/>
      <c r="Z542" s="2"/>
      <c r="AA542" s="2"/>
      <c r="AB542" s="2"/>
      <c r="AC542" s="2"/>
      <c r="AD542" s="2"/>
      <c r="AE542" s="2"/>
      <c r="AF542" s="2"/>
      <c r="AG542" s="35"/>
      <c r="AH542" s="35"/>
      <c r="AI542" s="2"/>
      <c r="AJ542" s="2"/>
      <c r="AK542" s="35"/>
      <c r="AL542" s="55">
        <f t="shared" si="4"/>
        <v>6580</v>
      </c>
      <c r="AM542" s="35"/>
      <c r="AN542" s="35">
        <v>6580</v>
      </c>
      <c r="AO542" s="176">
        <f t="shared" si="6"/>
        <v>6580</v>
      </c>
      <c r="AP542" s="2"/>
      <c r="AQ542" s="2"/>
      <c r="AR542" s="2"/>
      <c r="AS542" s="2"/>
      <c r="AT542" s="2"/>
      <c r="AU542" s="1"/>
      <c r="AV542" s="1"/>
      <c r="AW542" s="1"/>
      <c r="AX542" s="1"/>
      <c r="AY542" s="1"/>
      <c r="AZ542" s="1"/>
      <c r="BA542" s="1"/>
      <c r="BB542" s="1"/>
      <c r="BC542" s="1"/>
      <c r="BD542" s="1"/>
      <c r="BE542" s="1"/>
      <c r="BF542" s="1"/>
      <c r="BG542" s="1"/>
      <c r="BH542" s="1"/>
      <c r="BI542" s="1"/>
      <c r="BJ542" s="1"/>
      <c r="BK542" s="1"/>
      <c r="BL542" s="1"/>
      <c r="BM542" s="1"/>
    </row>
    <row r="543" spans="1:65" ht="25.5" x14ac:dyDescent="0.2">
      <c r="A543" s="184">
        <v>231</v>
      </c>
      <c r="B543" s="181" t="s">
        <v>1577</v>
      </c>
      <c r="C543" s="2" t="s">
        <v>1142</v>
      </c>
      <c r="D543" s="10" t="s">
        <v>158</v>
      </c>
      <c r="E543" s="2" t="s">
        <v>123</v>
      </c>
      <c r="F543" s="39" t="s">
        <v>1578</v>
      </c>
      <c r="G543" s="6" t="s">
        <v>1579</v>
      </c>
      <c r="H543" s="7" t="s">
        <v>1103</v>
      </c>
      <c r="I543" s="31">
        <v>43620</v>
      </c>
      <c r="J543" s="31">
        <v>43986</v>
      </c>
      <c r="K543" s="137" t="s">
        <v>1576</v>
      </c>
      <c r="L543" s="136" t="s">
        <v>1580</v>
      </c>
      <c r="M543" s="2" t="s">
        <v>1581</v>
      </c>
      <c r="N543" s="31">
        <v>43692</v>
      </c>
      <c r="O543" s="35">
        <v>34500</v>
      </c>
      <c r="P543" s="32">
        <v>12620</v>
      </c>
      <c r="Q543" s="31">
        <v>43692</v>
      </c>
      <c r="R543" s="31">
        <v>43830</v>
      </c>
      <c r="S543" s="2" t="s">
        <v>765</v>
      </c>
      <c r="T543" s="2"/>
      <c r="U543" s="35"/>
      <c r="V543" s="35"/>
      <c r="W543" s="2" t="s">
        <v>141</v>
      </c>
      <c r="X543" s="2"/>
      <c r="Y543" s="2"/>
      <c r="Z543" s="2"/>
      <c r="AA543" s="2"/>
      <c r="AB543" s="2"/>
      <c r="AC543" s="2"/>
      <c r="AD543" s="2"/>
      <c r="AE543" s="2"/>
      <c r="AF543" s="2"/>
      <c r="AG543" s="35"/>
      <c r="AH543" s="35"/>
      <c r="AI543" s="2"/>
      <c r="AJ543" s="2"/>
      <c r="AK543" s="35"/>
      <c r="AL543" s="55">
        <f t="shared" si="4"/>
        <v>34500</v>
      </c>
      <c r="AM543" s="35"/>
      <c r="AN543" s="35">
        <v>34500</v>
      </c>
      <c r="AO543" s="176">
        <f t="shared" si="6"/>
        <v>34500</v>
      </c>
      <c r="AP543" s="2"/>
      <c r="AQ543" s="2"/>
      <c r="AR543" s="2"/>
      <c r="AS543" s="2"/>
      <c r="AT543" s="2"/>
      <c r="AU543" s="1"/>
      <c r="AV543" s="1"/>
      <c r="AW543" s="1"/>
      <c r="AX543" s="1"/>
      <c r="AY543" s="1"/>
      <c r="AZ543" s="1"/>
      <c r="BA543" s="1"/>
      <c r="BB543" s="1"/>
      <c r="BC543" s="1"/>
      <c r="BD543" s="1"/>
      <c r="BE543" s="1"/>
      <c r="BF543" s="1"/>
      <c r="BG543" s="1"/>
      <c r="BH543" s="1"/>
      <c r="BI543" s="1"/>
      <c r="BJ543" s="1"/>
      <c r="BK543" s="1"/>
      <c r="BL543" s="1"/>
      <c r="BM543" s="1"/>
    </row>
    <row r="544" spans="1:65" ht="25.5" x14ac:dyDescent="0.2">
      <c r="A544" s="184">
        <v>232</v>
      </c>
      <c r="B544" s="181" t="s">
        <v>1577</v>
      </c>
      <c r="C544" s="2" t="s">
        <v>1142</v>
      </c>
      <c r="D544" s="10" t="s">
        <v>158</v>
      </c>
      <c r="E544" s="2" t="s">
        <v>123</v>
      </c>
      <c r="F544" s="39" t="s">
        <v>1578</v>
      </c>
      <c r="G544" s="6" t="s">
        <v>1579</v>
      </c>
      <c r="H544" s="7" t="s">
        <v>1103</v>
      </c>
      <c r="I544" s="31">
        <v>43620</v>
      </c>
      <c r="J544" s="31">
        <v>43986</v>
      </c>
      <c r="K544" s="137" t="s">
        <v>1582</v>
      </c>
      <c r="L544" s="136" t="s">
        <v>191</v>
      </c>
      <c r="M544" s="2" t="s">
        <v>640</v>
      </c>
      <c r="N544" s="31">
        <v>43692</v>
      </c>
      <c r="O544" s="35">
        <v>5670</v>
      </c>
      <c r="P544" s="32">
        <v>12625</v>
      </c>
      <c r="Q544" s="31">
        <v>43692</v>
      </c>
      <c r="R544" s="31">
        <v>43830</v>
      </c>
      <c r="S544" s="2" t="s">
        <v>765</v>
      </c>
      <c r="T544" s="2"/>
      <c r="U544" s="35"/>
      <c r="V544" s="35"/>
      <c r="W544" s="2" t="s">
        <v>141</v>
      </c>
      <c r="X544" s="2"/>
      <c r="Y544" s="2"/>
      <c r="Z544" s="2"/>
      <c r="AA544" s="2"/>
      <c r="AB544" s="2"/>
      <c r="AC544" s="2"/>
      <c r="AD544" s="2"/>
      <c r="AE544" s="2"/>
      <c r="AF544" s="2"/>
      <c r="AG544" s="35"/>
      <c r="AH544" s="35"/>
      <c r="AI544" s="2"/>
      <c r="AJ544" s="2"/>
      <c r="AK544" s="35"/>
      <c r="AL544" s="55">
        <f t="shared" si="4"/>
        <v>5670</v>
      </c>
      <c r="AM544" s="35"/>
      <c r="AN544" s="35">
        <v>5670</v>
      </c>
      <c r="AO544" s="176">
        <f t="shared" si="6"/>
        <v>5670</v>
      </c>
      <c r="AP544" s="2"/>
      <c r="AQ544" s="2"/>
      <c r="AR544" s="2"/>
      <c r="AS544" s="2"/>
      <c r="AT544" s="2"/>
      <c r="AU544" s="1"/>
      <c r="AV544" s="1"/>
      <c r="AW544" s="1"/>
      <c r="AX544" s="1"/>
      <c r="AY544" s="1"/>
      <c r="AZ544" s="1"/>
      <c r="BA544" s="1"/>
      <c r="BB544" s="1"/>
      <c r="BC544" s="1"/>
      <c r="BD544" s="1"/>
      <c r="BE544" s="1"/>
      <c r="BF544" s="1"/>
      <c r="BG544" s="1"/>
      <c r="BH544" s="1"/>
      <c r="BI544" s="1"/>
      <c r="BJ544" s="1"/>
      <c r="BK544" s="1"/>
      <c r="BL544" s="1"/>
      <c r="BM544" s="1"/>
    </row>
    <row r="545" spans="1:65" ht="25.5" x14ac:dyDescent="0.2">
      <c r="A545" s="184">
        <v>233</v>
      </c>
      <c r="B545" s="181" t="s">
        <v>1222</v>
      </c>
      <c r="C545" s="2" t="s">
        <v>1223</v>
      </c>
      <c r="D545" s="10" t="s">
        <v>158</v>
      </c>
      <c r="E545" s="2" t="s">
        <v>123</v>
      </c>
      <c r="F545" s="39" t="s">
        <v>1224</v>
      </c>
      <c r="G545" s="6" t="s">
        <v>1225</v>
      </c>
      <c r="H545" s="7" t="s">
        <v>1226</v>
      </c>
      <c r="I545" s="31">
        <v>43332</v>
      </c>
      <c r="J545" s="31">
        <v>43697</v>
      </c>
      <c r="K545" s="137" t="s">
        <v>1583</v>
      </c>
      <c r="L545" s="136" t="s">
        <v>1528</v>
      </c>
      <c r="M545" s="2" t="s">
        <v>174</v>
      </c>
      <c r="N545" s="31">
        <v>43693</v>
      </c>
      <c r="O545" s="35">
        <v>21973.5</v>
      </c>
      <c r="P545" s="32">
        <v>12624</v>
      </c>
      <c r="Q545" s="31">
        <v>43693</v>
      </c>
      <c r="R545" s="31">
        <v>43830</v>
      </c>
      <c r="S545" s="2" t="s">
        <v>765</v>
      </c>
      <c r="T545" s="2"/>
      <c r="U545" s="35"/>
      <c r="V545" s="35"/>
      <c r="W545" s="2" t="s">
        <v>141</v>
      </c>
      <c r="X545" s="2"/>
      <c r="Y545" s="2"/>
      <c r="Z545" s="2"/>
      <c r="AA545" s="2"/>
      <c r="AB545" s="2"/>
      <c r="AC545" s="2"/>
      <c r="AD545" s="2"/>
      <c r="AE545" s="2"/>
      <c r="AF545" s="2"/>
      <c r="AG545" s="35"/>
      <c r="AH545" s="35"/>
      <c r="AI545" s="2"/>
      <c r="AJ545" s="2"/>
      <c r="AK545" s="35"/>
      <c r="AL545" s="55">
        <f t="shared" si="4"/>
        <v>21973.5</v>
      </c>
      <c r="AM545" s="35"/>
      <c r="AN545" s="35">
        <v>21973.5</v>
      </c>
      <c r="AO545" s="176">
        <f t="shared" si="6"/>
        <v>21973.5</v>
      </c>
      <c r="AP545" s="2"/>
      <c r="AQ545" s="2"/>
      <c r="AR545" s="2"/>
      <c r="AS545" s="2"/>
      <c r="AT545" s="2"/>
      <c r="AU545" s="1"/>
      <c r="AV545" s="1"/>
      <c r="AW545" s="1"/>
      <c r="AX545" s="1"/>
      <c r="AY545" s="1"/>
      <c r="AZ545" s="1"/>
      <c r="BA545" s="1"/>
      <c r="BB545" s="1"/>
      <c r="BC545" s="1"/>
      <c r="BD545" s="1"/>
      <c r="BE545" s="1"/>
      <c r="BF545" s="1"/>
      <c r="BG545" s="1"/>
      <c r="BH545" s="1"/>
      <c r="BI545" s="1"/>
      <c r="BJ545" s="1"/>
      <c r="BK545" s="1"/>
      <c r="BL545" s="1"/>
      <c r="BM545" s="1"/>
    </row>
    <row r="546" spans="1:65" ht="25.5" x14ac:dyDescent="0.2">
      <c r="A546" s="184">
        <v>234</v>
      </c>
      <c r="B546" s="181" t="s">
        <v>1222</v>
      </c>
      <c r="C546" s="2" t="s">
        <v>1223</v>
      </c>
      <c r="D546" s="10" t="s">
        <v>158</v>
      </c>
      <c r="E546" s="2" t="s">
        <v>123</v>
      </c>
      <c r="F546" s="39" t="s">
        <v>1224</v>
      </c>
      <c r="G546" s="6" t="s">
        <v>1225</v>
      </c>
      <c r="H546" s="7" t="s">
        <v>1226</v>
      </c>
      <c r="I546" s="31">
        <v>43332</v>
      </c>
      <c r="J546" s="31">
        <v>43697</v>
      </c>
      <c r="K546" s="137" t="s">
        <v>1584</v>
      </c>
      <c r="L546" s="136" t="s">
        <v>591</v>
      </c>
      <c r="M546" s="2" t="s">
        <v>592</v>
      </c>
      <c r="N546" s="31">
        <v>43693</v>
      </c>
      <c r="O546" s="35">
        <v>62948</v>
      </c>
      <c r="P546" s="32">
        <v>12624</v>
      </c>
      <c r="Q546" s="31">
        <v>43693</v>
      </c>
      <c r="R546" s="31">
        <v>43830</v>
      </c>
      <c r="S546" s="2" t="s">
        <v>765</v>
      </c>
      <c r="T546" s="2"/>
      <c r="U546" s="35"/>
      <c r="V546" s="35"/>
      <c r="W546" s="2" t="s">
        <v>141</v>
      </c>
      <c r="X546" s="2"/>
      <c r="Y546" s="2"/>
      <c r="Z546" s="2"/>
      <c r="AA546" s="2"/>
      <c r="AB546" s="2"/>
      <c r="AC546" s="2"/>
      <c r="AD546" s="2"/>
      <c r="AE546" s="2"/>
      <c r="AF546" s="2"/>
      <c r="AG546" s="35"/>
      <c r="AH546" s="35"/>
      <c r="AI546" s="2"/>
      <c r="AJ546" s="2"/>
      <c r="AK546" s="35"/>
      <c r="AL546" s="55">
        <f t="shared" si="4"/>
        <v>62948</v>
      </c>
      <c r="AM546" s="35"/>
      <c r="AN546" s="35">
        <v>62948</v>
      </c>
      <c r="AO546" s="176">
        <f t="shared" si="6"/>
        <v>62948</v>
      </c>
      <c r="AP546" s="2"/>
      <c r="AQ546" s="2"/>
      <c r="AR546" s="2"/>
      <c r="AS546" s="2"/>
      <c r="AT546" s="2"/>
      <c r="AU546" s="1"/>
      <c r="AV546" s="1"/>
      <c r="AW546" s="1"/>
      <c r="AX546" s="1"/>
      <c r="AY546" s="1"/>
      <c r="AZ546" s="1"/>
      <c r="BA546" s="1"/>
      <c r="BB546" s="1"/>
      <c r="BC546" s="1"/>
      <c r="BD546" s="1"/>
      <c r="BE546" s="1"/>
      <c r="BF546" s="1"/>
      <c r="BG546" s="1"/>
      <c r="BH546" s="1"/>
      <c r="BI546" s="1"/>
      <c r="BJ546" s="1"/>
      <c r="BK546" s="1"/>
      <c r="BL546" s="1"/>
      <c r="BM546" s="1"/>
    </row>
    <row r="547" spans="1:65" ht="25.5" x14ac:dyDescent="0.2">
      <c r="A547" s="184">
        <v>235</v>
      </c>
      <c r="B547" s="181" t="s">
        <v>1222</v>
      </c>
      <c r="C547" s="2" t="s">
        <v>1223</v>
      </c>
      <c r="D547" s="10" t="s">
        <v>158</v>
      </c>
      <c r="E547" s="2" t="s">
        <v>123</v>
      </c>
      <c r="F547" s="39" t="s">
        <v>1224</v>
      </c>
      <c r="G547" s="6" t="s">
        <v>1225</v>
      </c>
      <c r="H547" s="7" t="s">
        <v>1226</v>
      </c>
      <c r="I547" s="31">
        <v>43332</v>
      </c>
      <c r="J547" s="31">
        <v>43697</v>
      </c>
      <c r="K547" s="137" t="s">
        <v>1587</v>
      </c>
      <c r="L547" s="136" t="s">
        <v>1588</v>
      </c>
      <c r="M547" s="2" t="s">
        <v>172</v>
      </c>
      <c r="N547" s="31">
        <v>43693</v>
      </c>
      <c r="O547" s="35">
        <v>5338.8</v>
      </c>
      <c r="P547" s="32">
        <v>12624</v>
      </c>
      <c r="Q547" s="31">
        <v>43693</v>
      </c>
      <c r="R547" s="31">
        <v>43830</v>
      </c>
      <c r="S547" s="2" t="s">
        <v>765</v>
      </c>
      <c r="T547" s="2"/>
      <c r="U547" s="35"/>
      <c r="V547" s="35"/>
      <c r="W547" s="2" t="s">
        <v>141</v>
      </c>
      <c r="X547" s="2"/>
      <c r="Y547" s="2"/>
      <c r="Z547" s="2"/>
      <c r="AA547" s="2"/>
      <c r="AB547" s="2"/>
      <c r="AC547" s="2"/>
      <c r="AD547" s="2"/>
      <c r="AE547" s="2"/>
      <c r="AF547" s="2"/>
      <c r="AG547" s="35"/>
      <c r="AH547" s="35"/>
      <c r="AI547" s="2"/>
      <c r="AJ547" s="2"/>
      <c r="AK547" s="35"/>
      <c r="AL547" s="55">
        <f t="shared" si="4"/>
        <v>5338.8</v>
      </c>
      <c r="AM547" s="35"/>
      <c r="AN547" s="35">
        <v>5338.8</v>
      </c>
      <c r="AO547" s="176">
        <f t="shared" si="6"/>
        <v>5338.8</v>
      </c>
      <c r="AP547" s="2"/>
      <c r="AQ547" s="2"/>
      <c r="AR547" s="2"/>
      <c r="AS547" s="2"/>
      <c r="AT547" s="2"/>
      <c r="AU547" s="1"/>
      <c r="AV547" s="1"/>
      <c r="AW547" s="1"/>
      <c r="AX547" s="1"/>
      <c r="AY547" s="1"/>
      <c r="AZ547" s="1"/>
      <c r="BA547" s="1"/>
      <c r="BB547" s="1"/>
      <c r="BC547" s="1"/>
      <c r="BD547" s="1"/>
      <c r="BE547" s="1"/>
      <c r="BF547" s="1"/>
      <c r="BG547" s="1"/>
      <c r="BH547" s="1"/>
      <c r="BI547" s="1"/>
      <c r="BJ547" s="1"/>
      <c r="BK547" s="1"/>
      <c r="BL547" s="1"/>
      <c r="BM547" s="1"/>
    </row>
    <row r="548" spans="1:65" ht="25.5" x14ac:dyDescent="0.2">
      <c r="A548" s="184">
        <v>236</v>
      </c>
      <c r="B548" s="181" t="s">
        <v>1222</v>
      </c>
      <c r="C548" s="2" t="s">
        <v>1223</v>
      </c>
      <c r="D548" s="10" t="s">
        <v>158</v>
      </c>
      <c r="E548" s="2" t="s">
        <v>123</v>
      </c>
      <c r="F548" s="39" t="s">
        <v>1224</v>
      </c>
      <c r="G548" s="6" t="s">
        <v>1225</v>
      </c>
      <c r="H548" s="7" t="s">
        <v>1226</v>
      </c>
      <c r="I548" s="31">
        <v>43332</v>
      </c>
      <c r="J548" s="31">
        <v>43697</v>
      </c>
      <c r="K548" s="137" t="s">
        <v>1589</v>
      </c>
      <c r="L548" s="136" t="s">
        <v>283</v>
      </c>
      <c r="M548" s="2" t="s">
        <v>177</v>
      </c>
      <c r="N548" s="31">
        <v>43693</v>
      </c>
      <c r="O548" s="35">
        <v>76508</v>
      </c>
      <c r="P548" s="32">
        <v>12624</v>
      </c>
      <c r="Q548" s="31">
        <v>43693</v>
      </c>
      <c r="R548" s="31">
        <v>43830</v>
      </c>
      <c r="S548" s="2" t="s">
        <v>765</v>
      </c>
      <c r="T548" s="2"/>
      <c r="U548" s="35"/>
      <c r="V548" s="35"/>
      <c r="W548" s="2" t="s">
        <v>141</v>
      </c>
      <c r="X548" s="2"/>
      <c r="Y548" s="2"/>
      <c r="Z548" s="2"/>
      <c r="AA548" s="2"/>
      <c r="AB548" s="2"/>
      <c r="AC548" s="2"/>
      <c r="AD548" s="2"/>
      <c r="AE548" s="2"/>
      <c r="AF548" s="2"/>
      <c r="AG548" s="35"/>
      <c r="AH548" s="35"/>
      <c r="AI548" s="2"/>
      <c r="AJ548" s="2"/>
      <c r="AK548" s="35"/>
      <c r="AL548" s="55">
        <f t="shared" si="4"/>
        <v>76508</v>
      </c>
      <c r="AM548" s="35"/>
      <c r="AN548" s="35">
        <v>76508</v>
      </c>
      <c r="AO548" s="176">
        <f t="shared" si="6"/>
        <v>76508</v>
      </c>
      <c r="AP548" s="2"/>
      <c r="AQ548" s="2"/>
      <c r="AR548" s="2"/>
      <c r="AS548" s="2"/>
      <c r="AT548" s="2"/>
      <c r="AU548" s="1"/>
      <c r="AV548" s="1"/>
      <c r="AW548" s="1"/>
      <c r="AX548" s="1"/>
      <c r="AY548" s="1"/>
      <c r="AZ548" s="1"/>
      <c r="BA548" s="1"/>
      <c r="BB548" s="1"/>
      <c r="BC548" s="1"/>
      <c r="BD548" s="1"/>
      <c r="BE548" s="1"/>
      <c r="BF548" s="1"/>
      <c r="BG548" s="1"/>
      <c r="BH548" s="1"/>
      <c r="BI548" s="1"/>
      <c r="BJ548" s="1"/>
      <c r="BK548" s="1"/>
      <c r="BL548" s="1"/>
      <c r="BM548" s="1"/>
    </row>
    <row r="549" spans="1:65" ht="25.5" x14ac:dyDescent="0.2">
      <c r="A549" s="184">
        <v>237</v>
      </c>
      <c r="B549" s="181" t="s">
        <v>1222</v>
      </c>
      <c r="C549" s="2" t="s">
        <v>1223</v>
      </c>
      <c r="D549" s="10" t="s">
        <v>158</v>
      </c>
      <c r="E549" s="2" t="s">
        <v>123</v>
      </c>
      <c r="F549" s="39" t="s">
        <v>1224</v>
      </c>
      <c r="G549" s="6" t="s">
        <v>1225</v>
      </c>
      <c r="H549" s="7" t="s">
        <v>1226</v>
      </c>
      <c r="I549" s="31">
        <v>43332</v>
      </c>
      <c r="J549" s="31">
        <v>43697</v>
      </c>
      <c r="K549" s="137" t="s">
        <v>1590</v>
      </c>
      <c r="L549" s="136" t="s">
        <v>1539</v>
      </c>
      <c r="M549" s="2" t="s">
        <v>946</v>
      </c>
      <c r="N549" s="31">
        <v>43693</v>
      </c>
      <c r="O549" s="35">
        <v>14692</v>
      </c>
      <c r="P549" s="32">
        <v>12625</v>
      </c>
      <c r="Q549" s="31">
        <v>43693</v>
      </c>
      <c r="R549" s="31">
        <v>43830</v>
      </c>
      <c r="S549" s="2" t="s">
        <v>765</v>
      </c>
      <c r="T549" s="2"/>
      <c r="U549" s="35"/>
      <c r="V549" s="35"/>
      <c r="W549" s="2" t="s">
        <v>141</v>
      </c>
      <c r="X549" s="2"/>
      <c r="Y549" s="2"/>
      <c r="Z549" s="2"/>
      <c r="AA549" s="2"/>
      <c r="AB549" s="2"/>
      <c r="AC549" s="2"/>
      <c r="AD549" s="2"/>
      <c r="AE549" s="2"/>
      <c r="AF549" s="2"/>
      <c r="AG549" s="35"/>
      <c r="AH549" s="35"/>
      <c r="AI549" s="2"/>
      <c r="AJ549" s="2"/>
      <c r="AK549" s="35"/>
      <c r="AL549" s="55">
        <f t="shared" si="4"/>
        <v>14692</v>
      </c>
      <c r="AM549" s="35"/>
      <c r="AN549" s="35">
        <v>8572</v>
      </c>
      <c r="AO549" s="176">
        <f t="shared" si="6"/>
        <v>8572</v>
      </c>
      <c r="AP549" s="2"/>
      <c r="AQ549" s="2"/>
      <c r="AR549" s="2"/>
      <c r="AS549" s="2"/>
      <c r="AT549" s="2"/>
      <c r="AU549" s="1"/>
      <c r="AV549" s="1"/>
      <c r="AW549" s="1"/>
      <c r="AX549" s="1"/>
      <c r="AY549" s="1"/>
      <c r="AZ549" s="1"/>
      <c r="BA549" s="1"/>
      <c r="BB549" s="1"/>
      <c r="BC549" s="1"/>
      <c r="BD549" s="1"/>
      <c r="BE549" s="1"/>
      <c r="BF549" s="1"/>
      <c r="BG549" s="1"/>
      <c r="BH549" s="1"/>
      <c r="BI549" s="1"/>
      <c r="BJ549" s="1"/>
      <c r="BK549" s="1"/>
      <c r="BL549" s="1"/>
      <c r="BM549" s="1"/>
    </row>
    <row r="550" spans="1:65" ht="38.25" x14ac:dyDescent="0.2">
      <c r="A550" s="184">
        <v>238</v>
      </c>
      <c r="B550" s="181" t="s">
        <v>1592</v>
      </c>
      <c r="C550" s="2" t="s">
        <v>1593</v>
      </c>
      <c r="D550" s="10" t="s">
        <v>158</v>
      </c>
      <c r="E550" s="2" t="s">
        <v>123</v>
      </c>
      <c r="F550" s="39" t="s">
        <v>1599</v>
      </c>
      <c r="G550" s="6" t="s">
        <v>1597</v>
      </c>
      <c r="H550" s="7" t="s">
        <v>1596</v>
      </c>
      <c r="I550" s="31">
        <v>43334</v>
      </c>
      <c r="J550" s="31">
        <v>43699</v>
      </c>
      <c r="K550" s="137" t="s">
        <v>1591</v>
      </c>
      <c r="L550" s="136" t="s">
        <v>1594</v>
      </c>
      <c r="M550" s="2" t="s">
        <v>1595</v>
      </c>
      <c r="N550" s="31">
        <v>43693</v>
      </c>
      <c r="O550" s="35">
        <v>199950</v>
      </c>
      <c r="P550" s="32">
        <v>12623</v>
      </c>
      <c r="Q550" s="31">
        <v>43693</v>
      </c>
      <c r="R550" s="31">
        <v>43830</v>
      </c>
      <c r="S550" s="2" t="s">
        <v>765</v>
      </c>
      <c r="T550" s="2"/>
      <c r="U550" s="35"/>
      <c r="V550" s="35"/>
      <c r="W550" s="2" t="s">
        <v>129</v>
      </c>
      <c r="X550" s="2"/>
      <c r="Y550" s="2"/>
      <c r="Z550" s="2"/>
      <c r="AA550" s="2"/>
      <c r="AB550" s="2"/>
      <c r="AC550" s="2"/>
      <c r="AD550" s="2"/>
      <c r="AE550" s="2"/>
      <c r="AF550" s="2"/>
      <c r="AG550" s="35"/>
      <c r="AH550" s="35"/>
      <c r="AI550" s="2"/>
      <c r="AJ550" s="2"/>
      <c r="AK550" s="35"/>
      <c r="AL550" s="55">
        <f t="shared" si="4"/>
        <v>199950</v>
      </c>
      <c r="AM550" s="35"/>
      <c r="AN550" s="35">
        <v>158799</v>
      </c>
      <c r="AO550" s="176">
        <f t="shared" si="6"/>
        <v>158799</v>
      </c>
      <c r="AP550" s="2"/>
      <c r="AQ550" s="2"/>
      <c r="AR550" s="2"/>
      <c r="AS550" s="2"/>
      <c r="AT550" s="2"/>
      <c r="AU550" s="1"/>
      <c r="AV550" s="1"/>
      <c r="AW550" s="1"/>
      <c r="AX550" s="1"/>
      <c r="AY550" s="1"/>
      <c r="AZ550" s="1"/>
      <c r="BA550" s="1"/>
      <c r="BB550" s="1"/>
      <c r="BC550" s="1"/>
      <c r="BD550" s="1"/>
      <c r="BE550" s="1"/>
      <c r="BF550" s="1"/>
      <c r="BG550" s="1"/>
      <c r="BH550" s="1"/>
      <c r="BI550" s="1"/>
      <c r="BJ550" s="1"/>
      <c r="BK550" s="1"/>
      <c r="BL550" s="1"/>
      <c r="BM550" s="1"/>
    </row>
    <row r="551" spans="1:65" ht="51" x14ac:dyDescent="0.2">
      <c r="A551" s="184">
        <v>239</v>
      </c>
      <c r="B551" s="181" t="s">
        <v>1598</v>
      </c>
      <c r="C551" s="2" t="s">
        <v>1155</v>
      </c>
      <c r="D551" s="10" t="s">
        <v>158</v>
      </c>
      <c r="E551" s="2" t="s">
        <v>123</v>
      </c>
      <c r="F551" s="39" t="s">
        <v>1601</v>
      </c>
      <c r="G551" s="6" t="s">
        <v>1603</v>
      </c>
      <c r="H551" s="7" t="s">
        <v>1105</v>
      </c>
      <c r="I551" s="31">
        <v>43644</v>
      </c>
      <c r="J551" s="31">
        <v>44010</v>
      </c>
      <c r="K551" s="137" t="s">
        <v>1604</v>
      </c>
      <c r="L551" s="136" t="s">
        <v>1600</v>
      </c>
      <c r="M551" s="2" t="s">
        <v>1602</v>
      </c>
      <c r="N551" s="31">
        <v>43696</v>
      </c>
      <c r="O551" s="35">
        <v>58596.6</v>
      </c>
      <c r="P551" s="32">
        <v>12625</v>
      </c>
      <c r="Q551" s="31">
        <v>43696</v>
      </c>
      <c r="R551" s="31">
        <v>43880</v>
      </c>
      <c r="S551" s="2" t="s">
        <v>765</v>
      </c>
      <c r="T551" s="2"/>
      <c r="U551" s="35"/>
      <c r="V551" s="35"/>
      <c r="W551" s="2"/>
      <c r="X551" s="2"/>
      <c r="Y551" s="2"/>
      <c r="Z551" s="2"/>
      <c r="AA551" s="2"/>
      <c r="AB551" s="2"/>
      <c r="AC551" s="2"/>
      <c r="AD551" s="2"/>
      <c r="AE551" s="2"/>
      <c r="AF551" s="2"/>
      <c r="AG551" s="35"/>
      <c r="AH551" s="35"/>
      <c r="AI551" s="2"/>
      <c r="AJ551" s="2"/>
      <c r="AK551" s="35"/>
      <c r="AL551" s="55">
        <f t="shared" si="4"/>
        <v>58596.6</v>
      </c>
      <c r="AM551" s="35"/>
      <c r="AN551" s="35">
        <v>39064.400000000001</v>
      </c>
      <c r="AO551" s="176">
        <f t="shared" si="6"/>
        <v>39064.400000000001</v>
      </c>
      <c r="AP551" s="2"/>
      <c r="AQ551" s="2"/>
      <c r="AR551" s="2"/>
      <c r="AS551" s="2"/>
      <c r="AT551" s="2"/>
      <c r="AU551" s="1"/>
      <c r="AV551" s="1"/>
      <c r="AW551" s="1"/>
      <c r="AX551" s="1"/>
      <c r="AY551" s="1"/>
      <c r="AZ551" s="1"/>
      <c r="BA551" s="1"/>
      <c r="BB551" s="1"/>
      <c r="BC551" s="1"/>
      <c r="BD551" s="1"/>
      <c r="BE551" s="1"/>
      <c r="BF551" s="1"/>
      <c r="BG551" s="1"/>
      <c r="BH551" s="1"/>
      <c r="BI551" s="1"/>
      <c r="BJ551" s="1"/>
      <c r="BK551" s="1"/>
      <c r="BL551" s="1"/>
      <c r="BM551" s="1"/>
    </row>
    <row r="552" spans="1:65" ht="89.25" x14ac:dyDescent="0.2">
      <c r="A552" s="184">
        <v>240</v>
      </c>
      <c r="B552" s="181" t="s">
        <v>1376</v>
      </c>
      <c r="C552" s="2" t="s">
        <v>1097</v>
      </c>
      <c r="D552" s="10" t="s">
        <v>158</v>
      </c>
      <c r="E552" s="2" t="s">
        <v>123</v>
      </c>
      <c r="F552" s="39" t="s">
        <v>171</v>
      </c>
      <c r="G552" s="6" t="s">
        <v>1393</v>
      </c>
      <c r="H552" s="7" t="s">
        <v>1093</v>
      </c>
      <c r="I552" s="31">
        <v>43588</v>
      </c>
      <c r="J552" s="31">
        <v>43954</v>
      </c>
      <c r="K552" s="137" t="s">
        <v>1605</v>
      </c>
      <c r="L552" s="136" t="s">
        <v>293</v>
      </c>
      <c r="M552" s="2" t="s">
        <v>235</v>
      </c>
      <c r="N552" s="31">
        <v>43710</v>
      </c>
      <c r="O552" s="35">
        <v>1238774</v>
      </c>
      <c r="P552" s="32">
        <v>12630</v>
      </c>
      <c r="Q552" s="31">
        <v>43710</v>
      </c>
      <c r="R552" s="31">
        <v>43830</v>
      </c>
      <c r="S552" s="2" t="s">
        <v>1616</v>
      </c>
      <c r="T552" s="2"/>
      <c r="U552" s="35"/>
      <c r="V552" s="35"/>
      <c r="W552" s="2" t="s">
        <v>229</v>
      </c>
      <c r="X552" s="2" t="s">
        <v>285</v>
      </c>
      <c r="Y552" s="2" t="s">
        <v>130</v>
      </c>
      <c r="Z552" s="31">
        <v>43763</v>
      </c>
      <c r="AA552" s="32">
        <v>12670</v>
      </c>
      <c r="AB552" s="9" t="s">
        <v>1760</v>
      </c>
      <c r="AC552" s="2"/>
      <c r="AD552" s="2"/>
      <c r="AE552" s="2"/>
      <c r="AF552" s="2"/>
      <c r="AG552" s="35">
        <v>7256.25</v>
      </c>
      <c r="AH552" s="35"/>
      <c r="AI552" s="2"/>
      <c r="AJ552" s="2"/>
      <c r="AK552" s="35"/>
      <c r="AL552" s="55">
        <f t="shared" si="4"/>
        <v>1246030.25</v>
      </c>
      <c r="AM552" s="35"/>
      <c r="AN552" s="35">
        <v>1161431.45</v>
      </c>
      <c r="AO552" s="176">
        <f t="shared" si="6"/>
        <v>1161431.45</v>
      </c>
      <c r="AP552" s="2"/>
      <c r="AQ552" s="2"/>
      <c r="AR552" s="2"/>
      <c r="AS552" s="2"/>
      <c r="AT552" s="2"/>
      <c r="AU552" s="1"/>
      <c r="AV552" s="1"/>
      <c r="AW552" s="1"/>
      <c r="AX552" s="1"/>
      <c r="AY552" s="1"/>
      <c r="AZ552" s="1"/>
      <c r="BA552" s="1"/>
      <c r="BB552" s="1"/>
      <c r="BC552" s="1"/>
      <c r="BD552" s="1"/>
      <c r="BE552" s="1"/>
      <c r="BF552" s="1"/>
      <c r="BG552" s="1"/>
      <c r="BH552" s="1"/>
      <c r="BI552" s="1"/>
      <c r="BJ552" s="1"/>
      <c r="BK552" s="1"/>
      <c r="BL552" s="1"/>
      <c r="BM552" s="1"/>
    </row>
    <row r="553" spans="1:65" ht="38.25" x14ac:dyDescent="0.2">
      <c r="A553" s="184">
        <v>241</v>
      </c>
      <c r="B553" s="181" t="s">
        <v>1376</v>
      </c>
      <c r="C553" s="2" t="s">
        <v>1097</v>
      </c>
      <c r="D553" s="10" t="s">
        <v>158</v>
      </c>
      <c r="E553" s="2" t="s">
        <v>123</v>
      </c>
      <c r="F553" s="39" t="s">
        <v>171</v>
      </c>
      <c r="G553" s="6" t="s">
        <v>1393</v>
      </c>
      <c r="H553" s="7" t="s">
        <v>1093</v>
      </c>
      <c r="I553" s="31">
        <v>43588</v>
      </c>
      <c r="J553" s="31">
        <v>43954</v>
      </c>
      <c r="K553" s="137" t="s">
        <v>1606</v>
      </c>
      <c r="L553" s="136" t="s">
        <v>1377</v>
      </c>
      <c r="M553" s="2" t="s">
        <v>1378</v>
      </c>
      <c r="N553" s="31">
        <v>43710</v>
      </c>
      <c r="O553" s="35">
        <v>62870</v>
      </c>
      <c r="P553" s="32">
        <v>12630</v>
      </c>
      <c r="Q553" s="31">
        <v>43710</v>
      </c>
      <c r="R553" s="31">
        <v>43830</v>
      </c>
      <c r="S553" s="2" t="s">
        <v>1616</v>
      </c>
      <c r="T553" s="2"/>
      <c r="U553" s="35"/>
      <c r="V553" s="35"/>
      <c r="W553" s="2" t="s">
        <v>229</v>
      </c>
      <c r="X553" s="2"/>
      <c r="Y553" s="2"/>
      <c r="Z553" s="2"/>
      <c r="AA553" s="2"/>
      <c r="AB553" s="2"/>
      <c r="AC553" s="2"/>
      <c r="AD553" s="2"/>
      <c r="AE553" s="2"/>
      <c r="AF553" s="2"/>
      <c r="AG553" s="35"/>
      <c r="AH553" s="35"/>
      <c r="AI553" s="2"/>
      <c r="AJ553" s="2"/>
      <c r="AK553" s="35"/>
      <c r="AL553" s="55">
        <f t="shared" si="4"/>
        <v>62870</v>
      </c>
      <c r="AM553" s="35"/>
      <c r="AN553" s="35">
        <v>62870</v>
      </c>
      <c r="AO553" s="176">
        <f t="shared" si="6"/>
        <v>62870</v>
      </c>
      <c r="AP553" s="2"/>
      <c r="AQ553" s="2"/>
      <c r="AR553" s="2"/>
      <c r="AS553" s="2"/>
      <c r="AT553" s="2"/>
      <c r="AU553" s="1"/>
      <c r="AV553" s="1"/>
      <c r="AW553" s="1"/>
      <c r="AX553" s="1"/>
      <c r="AY553" s="1"/>
      <c r="AZ553" s="1"/>
      <c r="BA553" s="1"/>
      <c r="BB553" s="1"/>
      <c r="BC553" s="1"/>
      <c r="BD553" s="1"/>
      <c r="BE553" s="1"/>
      <c r="BF553" s="1"/>
      <c r="BG553" s="1"/>
      <c r="BH553" s="1"/>
      <c r="BI553" s="1"/>
      <c r="BJ553" s="1"/>
      <c r="BK553" s="1"/>
      <c r="BL553" s="1"/>
      <c r="BM553" s="1"/>
    </row>
    <row r="554" spans="1:65" ht="38.25" x14ac:dyDescent="0.2">
      <c r="A554" s="184">
        <v>242</v>
      </c>
      <c r="B554" s="181" t="s">
        <v>1376</v>
      </c>
      <c r="C554" s="2" t="s">
        <v>1097</v>
      </c>
      <c r="D554" s="10" t="s">
        <v>158</v>
      </c>
      <c r="E554" s="2" t="s">
        <v>123</v>
      </c>
      <c r="F554" s="39" t="s">
        <v>171</v>
      </c>
      <c r="G554" s="6" t="s">
        <v>1393</v>
      </c>
      <c r="H554" s="7" t="s">
        <v>1093</v>
      </c>
      <c r="I554" s="31">
        <v>43588</v>
      </c>
      <c r="J554" s="31">
        <v>43954</v>
      </c>
      <c r="K554" s="137" t="s">
        <v>1617</v>
      </c>
      <c r="L554" s="136" t="s">
        <v>1379</v>
      </c>
      <c r="M554" s="2" t="s">
        <v>1380</v>
      </c>
      <c r="N554" s="31">
        <v>43710</v>
      </c>
      <c r="O554" s="35">
        <v>157600</v>
      </c>
      <c r="P554" s="32">
        <v>12630</v>
      </c>
      <c r="Q554" s="31">
        <v>43710</v>
      </c>
      <c r="R554" s="31">
        <v>43830</v>
      </c>
      <c r="S554" s="2" t="s">
        <v>1616</v>
      </c>
      <c r="T554" s="2"/>
      <c r="U554" s="35"/>
      <c r="V554" s="35"/>
      <c r="W554" s="2" t="s">
        <v>229</v>
      </c>
      <c r="X554" s="2"/>
      <c r="Y554" s="2"/>
      <c r="Z554" s="2"/>
      <c r="AA554" s="2"/>
      <c r="AB554" s="2"/>
      <c r="AC554" s="2"/>
      <c r="AD554" s="2"/>
      <c r="AE554" s="2"/>
      <c r="AF554" s="2"/>
      <c r="AG554" s="35"/>
      <c r="AH554" s="35"/>
      <c r="AI554" s="2"/>
      <c r="AJ554" s="2"/>
      <c r="AK554" s="35"/>
      <c r="AL554" s="55">
        <f t="shared" si="4"/>
        <v>157600</v>
      </c>
      <c r="AM554" s="35"/>
      <c r="AN554" s="35">
        <v>140906</v>
      </c>
      <c r="AO554" s="176">
        <f t="shared" si="6"/>
        <v>140906</v>
      </c>
      <c r="AP554" s="2"/>
      <c r="AQ554" s="2"/>
      <c r="AR554" s="2"/>
      <c r="AS554" s="2"/>
      <c r="AT554" s="2"/>
      <c r="AU554" s="1"/>
      <c r="AV554" s="1"/>
      <c r="AW554" s="1"/>
      <c r="AX554" s="1"/>
      <c r="AY554" s="1"/>
      <c r="AZ554" s="1"/>
      <c r="BA554" s="1"/>
      <c r="BB554" s="1"/>
      <c r="BC554" s="1"/>
      <c r="BD554" s="1"/>
      <c r="BE554" s="1"/>
      <c r="BF554" s="1"/>
      <c r="BG554" s="1"/>
      <c r="BH554" s="1"/>
      <c r="BI554" s="1"/>
      <c r="BJ554" s="1"/>
      <c r="BK554" s="1"/>
      <c r="BL554" s="1"/>
      <c r="BM554" s="1"/>
    </row>
    <row r="555" spans="1:65" ht="76.5" x14ac:dyDescent="0.2">
      <c r="A555" s="184">
        <v>243</v>
      </c>
      <c r="B555" s="181" t="s">
        <v>1376</v>
      </c>
      <c r="C555" s="2" t="s">
        <v>1097</v>
      </c>
      <c r="D555" s="10" t="s">
        <v>158</v>
      </c>
      <c r="E555" s="2" t="s">
        <v>123</v>
      </c>
      <c r="F555" s="39" t="s">
        <v>171</v>
      </c>
      <c r="G555" s="6" t="s">
        <v>1393</v>
      </c>
      <c r="H555" s="7" t="s">
        <v>1093</v>
      </c>
      <c r="I555" s="31">
        <v>43588</v>
      </c>
      <c r="J555" s="31">
        <v>43954</v>
      </c>
      <c r="K555" s="137" t="s">
        <v>1607</v>
      </c>
      <c r="L555" s="136" t="s">
        <v>1381</v>
      </c>
      <c r="M555" s="2" t="s">
        <v>1382</v>
      </c>
      <c r="N555" s="31">
        <v>43710</v>
      </c>
      <c r="O555" s="35">
        <v>115490</v>
      </c>
      <c r="P555" s="32">
        <v>12630</v>
      </c>
      <c r="Q555" s="31">
        <v>43710</v>
      </c>
      <c r="R555" s="31">
        <v>43830</v>
      </c>
      <c r="S555" s="2" t="s">
        <v>1616</v>
      </c>
      <c r="T555" s="2"/>
      <c r="U555" s="35"/>
      <c r="V555" s="35"/>
      <c r="W555" s="2" t="s">
        <v>229</v>
      </c>
      <c r="X555" s="2" t="s">
        <v>285</v>
      </c>
      <c r="Y555" s="2" t="s">
        <v>130</v>
      </c>
      <c r="Z555" s="31">
        <v>43763</v>
      </c>
      <c r="AA555" s="32">
        <v>12675</v>
      </c>
      <c r="AB555" s="9" t="s">
        <v>1762</v>
      </c>
      <c r="AC555" s="2"/>
      <c r="AD555" s="2"/>
      <c r="AE555" s="2"/>
      <c r="AF555" s="2"/>
      <c r="AG555" s="35">
        <v>750</v>
      </c>
      <c r="AH555" s="35"/>
      <c r="AI555" s="2"/>
      <c r="AJ555" s="2"/>
      <c r="AK555" s="35"/>
      <c r="AL555" s="55">
        <f t="shared" si="4"/>
        <v>116240</v>
      </c>
      <c r="AM555" s="35"/>
      <c r="AN555" s="35">
        <v>113710</v>
      </c>
      <c r="AO555" s="176">
        <f t="shared" si="6"/>
        <v>113710</v>
      </c>
      <c r="AP555" s="2"/>
      <c r="AQ555" s="2"/>
      <c r="AR555" s="2"/>
      <c r="AS555" s="2"/>
      <c r="AT555" s="2"/>
      <c r="AU555" s="1"/>
      <c r="AV555" s="1"/>
      <c r="AW555" s="1"/>
      <c r="AX555" s="1"/>
      <c r="AY555" s="1"/>
      <c r="AZ555" s="1"/>
      <c r="BA555" s="1"/>
      <c r="BB555" s="1"/>
      <c r="BC555" s="1"/>
      <c r="BD555" s="1"/>
      <c r="BE555" s="1"/>
      <c r="BF555" s="1"/>
      <c r="BG555" s="1"/>
      <c r="BH555" s="1"/>
      <c r="BI555" s="1"/>
      <c r="BJ555" s="1"/>
      <c r="BK555" s="1"/>
      <c r="BL555" s="1"/>
      <c r="BM555" s="1"/>
    </row>
    <row r="556" spans="1:65" ht="38.25" x14ac:dyDescent="0.2">
      <c r="A556" s="184">
        <v>244</v>
      </c>
      <c r="B556" s="181" t="s">
        <v>1376</v>
      </c>
      <c r="C556" s="2" t="s">
        <v>1097</v>
      </c>
      <c r="D556" s="10" t="s">
        <v>158</v>
      </c>
      <c r="E556" s="2" t="s">
        <v>123</v>
      </c>
      <c r="F556" s="39" t="s">
        <v>171</v>
      </c>
      <c r="G556" s="6" t="s">
        <v>1393</v>
      </c>
      <c r="H556" s="7" t="s">
        <v>1093</v>
      </c>
      <c r="I556" s="31">
        <v>43588</v>
      </c>
      <c r="J556" s="31">
        <v>43954</v>
      </c>
      <c r="K556" s="137" t="s">
        <v>1608</v>
      </c>
      <c r="L556" s="136" t="s">
        <v>1383</v>
      </c>
      <c r="M556" s="2" t="s">
        <v>174</v>
      </c>
      <c r="N556" s="31">
        <v>43710</v>
      </c>
      <c r="O556" s="35">
        <v>9470</v>
      </c>
      <c r="P556" s="32">
        <v>12630</v>
      </c>
      <c r="Q556" s="31">
        <v>43710</v>
      </c>
      <c r="R556" s="31">
        <v>43830</v>
      </c>
      <c r="S556" s="2" t="s">
        <v>1616</v>
      </c>
      <c r="T556" s="2"/>
      <c r="U556" s="35"/>
      <c r="V556" s="35"/>
      <c r="W556" s="2" t="s">
        <v>229</v>
      </c>
      <c r="X556" s="2"/>
      <c r="Y556" s="2"/>
      <c r="Z556" s="2"/>
      <c r="AA556" s="2"/>
      <c r="AB556" s="2"/>
      <c r="AC556" s="2"/>
      <c r="AD556" s="2"/>
      <c r="AE556" s="2"/>
      <c r="AF556" s="2"/>
      <c r="AG556" s="35"/>
      <c r="AH556" s="35"/>
      <c r="AI556" s="2"/>
      <c r="AJ556" s="2"/>
      <c r="AK556" s="35"/>
      <c r="AL556" s="55">
        <f t="shared" si="4"/>
        <v>9470</v>
      </c>
      <c r="AM556" s="35"/>
      <c r="AN556" s="35">
        <v>9470</v>
      </c>
      <c r="AO556" s="176">
        <f t="shared" si="6"/>
        <v>9470</v>
      </c>
      <c r="AP556" s="2"/>
      <c r="AQ556" s="2"/>
      <c r="AR556" s="2"/>
      <c r="AS556" s="2"/>
      <c r="AT556" s="2"/>
      <c r="AU556" s="1"/>
      <c r="AV556" s="1"/>
      <c r="AW556" s="1"/>
      <c r="AX556" s="1"/>
      <c r="AY556" s="1"/>
      <c r="AZ556" s="1"/>
      <c r="BA556" s="1"/>
      <c r="BB556" s="1"/>
      <c r="BC556" s="1"/>
      <c r="BD556" s="1"/>
      <c r="BE556" s="1"/>
      <c r="BF556" s="1"/>
      <c r="BG556" s="1"/>
      <c r="BH556" s="1"/>
      <c r="BI556" s="1"/>
      <c r="BJ556" s="1"/>
      <c r="BK556" s="1"/>
      <c r="BL556" s="1"/>
      <c r="BM556" s="1"/>
    </row>
    <row r="557" spans="1:65" ht="38.25" x14ac:dyDescent="0.2">
      <c r="A557" s="184">
        <v>245</v>
      </c>
      <c r="B557" s="181" t="s">
        <v>1376</v>
      </c>
      <c r="C557" s="2" t="s">
        <v>1097</v>
      </c>
      <c r="D557" s="10" t="s">
        <v>158</v>
      </c>
      <c r="E557" s="2" t="s">
        <v>123</v>
      </c>
      <c r="F557" s="39" t="s">
        <v>171</v>
      </c>
      <c r="G557" s="6" t="s">
        <v>1393</v>
      </c>
      <c r="H557" s="7" t="s">
        <v>1093</v>
      </c>
      <c r="I557" s="31">
        <v>43588</v>
      </c>
      <c r="J557" s="31">
        <v>43954</v>
      </c>
      <c r="K557" s="137" t="s">
        <v>1609</v>
      </c>
      <c r="L557" s="136" t="s">
        <v>591</v>
      </c>
      <c r="M557" s="2" t="s">
        <v>592</v>
      </c>
      <c r="N557" s="31">
        <v>43710</v>
      </c>
      <c r="O557" s="35">
        <v>54701</v>
      </c>
      <c r="P557" s="32">
        <v>12630</v>
      </c>
      <c r="Q557" s="31">
        <v>43710</v>
      </c>
      <c r="R557" s="31">
        <v>43830</v>
      </c>
      <c r="S557" s="2" t="s">
        <v>1616</v>
      </c>
      <c r="T557" s="2"/>
      <c r="U557" s="35"/>
      <c r="V557" s="35"/>
      <c r="W557" s="2" t="s">
        <v>229</v>
      </c>
      <c r="X557" s="2"/>
      <c r="Y557" s="2"/>
      <c r="Z557" s="2"/>
      <c r="AA557" s="2"/>
      <c r="AB557" s="2"/>
      <c r="AC557" s="2"/>
      <c r="AD557" s="2"/>
      <c r="AE557" s="2"/>
      <c r="AF557" s="2"/>
      <c r="AG557" s="35"/>
      <c r="AH557" s="35"/>
      <c r="AI557" s="2"/>
      <c r="AJ557" s="2"/>
      <c r="AK557" s="35"/>
      <c r="AL557" s="55">
        <f t="shared" si="4"/>
        <v>54701</v>
      </c>
      <c r="AM557" s="35"/>
      <c r="AN557" s="35">
        <v>53597.88</v>
      </c>
      <c r="AO557" s="176">
        <f t="shared" si="6"/>
        <v>53597.88</v>
      </c>
      <c r="AP557" s="2"/>
      <c r="AQ557" s="2"/>
      <c r="AR557" s="2"/>
      <c r="AS557" s="2"/>
      <c r="AT557" s="2"/>
      <c r="AU557" s="1"/>
      <c r="AV557" s="1"/>
      <c r="AW557" s="1"/>
      <c r="AX557" s="1"/>
      <c r="AY557" s="1"/>
      <c r="AZ557" s="1"/>
      <c r="BA557" s="1"/>
      <c r="BB557" s="1"/>
      <c r="BC557" s="1"/>
      <c r="BD557" s="1"/>
      <c r="BE557" s="1"/>
      <c r="BF557" s="1"/>
      <c r="BG557" s="1"/>
      <c r="BH557" s="1"/>
      <c r="BI557" s="1"/>
      <c r="BJ557" s="1"/>
      <c r="BK557" s="1"/>
      <c r="BL557" s="1"/>
      <c r="BM557" s="1"/>
    </row>
    <row r="558" spans="1:65" ht="89.25" x14ac:dyDescent="0.2">
      <c r="A558" s="184">
        <v>246</v>
      </c>
      <c r="B558" s="181" t="s">
        <v>1376</v>
      </c>
      <c r="C558" s="2" t="s">
        <v>1097</v>
      </c>
      <c r="D558" s="10" t="s">
        <v>158</v>
      </c>
      <c r="E558" s="2" t="s">
        <v>123</v>
      </c>
      <c r="F558" s="39" t="s">
        <v>171</v>
      </c>
      <c r="G558" s="6" t="s">
        <v>1393</v>
      </c>
      <c r="H558" s="7" t="s">
        <v>1093</v>
      </c>
      <c r="I558" s="31">
        <v>43588</v>
      </c>
      <c r="J558" s="31">
        <v>43954</v>
      </c>
      <c r="K558" s="137" t="s">
        <v>1610</v>
      </c>
      <c r="L558" s="136" t="s">
        <v>295</v>
      </c>
      <c r="M558" s="2" t="s">
        <v>172</v>
      </c>
      <c r="N558" s="31">
        <v>43710</v>
      </c>
      <c r="O558" s="35">
        <v>243620</v>
      </c>
      <c r="P558" s="32">
        <v>12630</v>
      </c>
      <c r="Q558" s="31">
        <v>43710</v>
      </c>
      <c r="R558" s="31">
        <v>43830</v>
      </c>
      <c r="S558" s="2" t="s">
        <v>1616</v>
      </c>
      <c r="T558" s="2"/>
      <c r="U558" s="35"/>
      <c r="V558" s="35"/>
      <c r="W558" s="2" t="s">
        <v>229</v>
      </c>
      <c r="X558" s="2" t="s">
        <v>285</v>
      </c>
      <c r="Y558" s="2" t="s">
        <v>130</v>
      </c>
      <c r="Z558" s="31">
        <v>43763</v>
      </c>
      <c r="AA558" s="32">
        <v>12670</v>
      </c>
      <c r="AB558" s="9" t="s">
        <v>1761</v>
      </c>
      <c r="AC558" s="2"/>
      <c r="AD558" s="2"/>
      <c r="AE558" s="2"/>
      <c r="AF558" s="2"/>
      <c r="AG558" s="35">
        <v>28900</v>
      </c>
      <c r="AH558" s="35"/>
      <c r="AI558" s="2"/>
      <c r="AJ558" s="2"/>
      <c r="AK558" s="35"/>
      <c r="AL558" s="55">
        <f t="shared" si="4"/>
        <v>272520</v>
      </c>
      <c r="AM558" s="35"/>
      <c r="AN558" s="35">
        <v>266090</v>
      </c>
      <c r="AO558" s="176">
        <f t="shared" si="6"/>
        <v>266090</v>
      </c>
      <c r="AP558" s="2"/>
      <c r="AQ558" s="2"/>
      <c r="AR558" s="2"/>
      <c r="AS558" s="2"/>
      <c r="AT558" s="2"/>
      <c r="AU558" s="1"/>
      <c r="AV558" s="1"/>
      <c r="AW558" s="1"/>
      <c r="AX558" s="1"/>
      <c r="AY558" s="1"/>
      <c r="AZ558" s="1"/>
      <c r="BA558" s="1"/>
      <c r="BB558" s="1"/>
      <c r="BC558" s="1"/>
      <c r="BD558" s="1"/>
      <c r="BE558" s="1"/>
      <c r="BF558" s="1"/>
      <c r="BG558" s="1"/>
      <c r="BH558" s="1"/>
      <c r="BI558" s="1"/>
      <c r="BJ558" s="1"/>
      <c r="BK558" s="1"/>
      <c r="BL558" s="1"/>
      <c r="BM558" s="1"/>
    </row>
    <row r="559" spans="1:65" ht="38.25" x14ac:dyDescent="0.2">
      <c r="A559" s="184">
        <v>247</v>
      </c>
      <c r="B559" s="181" t="s">
        <v>1376</v>
      </c>
      <c r="C559" s="2" t="s">
        <v>1097</v>
      </c>
      <c r="D559" s="10" t="s">
        <v>158</v>
      </c>
      <c r="E559" s="2" t="s">
        <v>123</v>
      </c>
      <c r="F559" s="39" t="s">
        <v>171</v>
      </c>
      <c r="G559" s="6" t="s">
        <v>1393</v>
      </c>
      <c r="H559" s="7" t="s">
        <v>1093</v>
      </c>
      <c r="I559" s="31">
        <v>43588</v>
      </c>
      <c r="J559" s="31">
        <v>43954</v>
      </c>
      <c r="K559" s="137" t="s">
        <v>1611</v>
      </c>
      <c r="L559" s="136" t="s">
        <v>1391</v>
      </c>
      <c r="M559" s="2" t="s">
        <v>1392</v>
      </c>
      <c r="N559" s="31">
        <v>43710</v>
      </c>
      <c r="O559" s="35">
        <v>314435</v>
      </c>
      <c r="P559" s="32">
        <v>12633</v>
      </c>
      <c r="Q559" s="31">
        <v>43710</v>
      </c>
      <c r="R559" s="31">
        <v>43830</v>
      </c>
      <c r="S559" s="2" t="s">
        <v>1616</v>
      </c>
      <c r="T559" s="2"/>
      <c r="U559" s="35"/>
      <c r="V559" s="35"/>
      <c r="W559" s="2" t="s">
        <v>229</v>
      </c>
      <c r="X559" s="2"/>
      <c r="Y559" s="2"/>
      <c r="Z559" s="2"/>
      <c r="AA559" s="2"/>
      <c r="AB559" s="2"/>
      <c r="AC559" s="2"/>
      <c r="AD559" s="2"/>
      <c r="AE559" s="2"/>
      <c r="AF559" s="2"/>
      <c r="AG559" s="35"/>
      <c r="AH559" s="35"/>
      <c r="AI559" s="2"/>
      <c r="AJ559" s="2"/>
      <c r="AK559" s="35"/>
      <c r="AL559" s="55">
        <f t="shared" si="4"/>
        <v>314435</v>
      </c>
      <c r="AM559" s="35"/>
      <c r="AN559" s="35">
        <v>302535</v>
      </c>
      <c r="AO559" s="176">
        <f t="shared" si="6"/>
        <v>302535</v>
      </c>
      <c r="AP559" s="2"/>
      <c r="AQ559" s="2"/>
      <c r="AR559" s="2"/>
      <c r="AS559" s="2"/>
      <c r="AT559" s="2"/>
      <c r="AU559" s="1"/>
      <c r="AV559" s="1"/>
      <c r="AW559" s="1"/>
      <c r="AX559" s="1"/>
      <c r="AY559" s="1"/>
      <c r="AZ559" s="1"/>
      <c r="BA559" s="1"/>
      <c r="BB559" s="1"/>
      <c r="BC559" s="1"/>
      <c r="BD559" s="1"/>
      <c r="BE559" s="1"/>
      <c r="BF559" s="1"/>
      <c r="BG559" s="1"/>
      <c r="BH559" s="1"/>
      <c r="BI559" s="1"/>
      <c r="BJ559" s="1"/>
      <c r="BK559" s="1"/>
      <c r="BL559" s="1"/>
      <c r="BM559" s="1"/>
    </row>
    <row r="560" spans="1:65" ht="38.25" x14ac:dyDescent="0.2">
      <c r="A560" s="184">
        <v>248</v>
      </c>
      <c r="B560" s="181" t="s">
        <v>1107</v>
      </c>
      <c r="C560" s="2" t="s">
        <v>823</v>
      </c>
      <c r="D560" s="10" t="s">
        <v>124</v>
      </c>
      <c r="E560" s="2" t="s">
        <v>123</v>
      </c>
      <c r="F560" s="39" t="s">
        <v>1108</v>
      </c>
      <c r="G560" s="2" t="s">
        <v>1114</v>
      </c>
      <c r="H560" s="7" t="s">
        <v>768</v>
      </c>
      <c r="I560" s="31">
        <v>43447</v>
      </c>
      <c r="J560" s="31">
        <v>43812</v>
      </c>
      <c r="K560" s="137" t="s">
        <v>1618</v>
      </c>
      <c r="L560" s="136" t="s">
        <v>600</v>
      </c>
      <c r="M560" s="2" t="s">
        <v>447</v>
      </c>
      <c r="N560" s="31">
        <v>43710</v>
      </c>
      <c r="O560" s="35">
        <v>11250</v>
      </c>
      <c r="P560" s="32">
        <v>12631</v>
      </c>
      <c r="Q560" s="31">
        <v>43710</v>
      </c>
      <c r="R560" s="31">
        <v>43830</v>
      </c>
      <c r="S560" s="2" t="s">
        <v>949</v>
      </c>
      <c r="T560" s="2"/>
      <c r="U560" s="35"/>
      <c r="V560" s="35"/>
      <c r="W560" s="2" t="s">
        <v>595</v>
      </c>
      <c r="X560" s="2"/>
      <c r="Y560" s="2"/>
      <c r="Z560" s="2"/>
      <c r="AA560" s="2"/>
      <c r="AB560" s="2"/>
      <c r="AC560" s="2"/>
      <c r="AD560" s="2"/>
      <c r="AE560" s="2"/>
      <c r="AF560" s="2"/>
      <c r="AG560" s="35"/>
      <c r="AH560" s="35"/>
      <c r="AI560" s="2"/>
      <c r="AJ560" s="2"/>
      <c r="AK560" s="35"/>
      <c r="AL560" s="55">
        <f t="shared" si="4"/>
        <v>11250</v>
      </c>
      <c r="AM560" s="35"/>
      <c r="AN560" s="35">
        <v>11250</v>
      </c>
      <c r="AO560" s="176">
        <f t="shared" si="6"/>
        <v>11250</v>
      </c>
      <c r="AP560" s="2"/>
      <c r="AQ560" s="2"/>
      <c r="AR560" s="2"/>
      <c r="AS560" s="2"/>
      <c r="AT560" s="2"/>
      <c r="AU560" s="1"/>
      <c r="AV560" s="1"/>
      <c r="AW560" s="1"/>
      <c r="AX560" s="1"/>
      <c r="AY560" s="1"/>
      <c r="AZ560" s="1"/>
      <c r="BA560" s="1"/>
      <c r="BB560" s="1"/>
      <c r="BC560" s="1"/>
      <c r="BD560" s="1"/>
      <c r="BE560" s="1"/>
      <c r="BF560" s="1"/>
      <c r="BG560" s="1"/>
      <c r="BH560" s="1"/>
      <c r="BI560" s="1"/>
      <c r="BJ560" s="1"/>
      <c r="BK560" s="1"/>
      <c r="BL560" s="1"/>
      <c r="BM560" s="1"/>
    </row>
    <row r="561" spans="1:65" ht="51" x14ac:dyDescent="0.2">
      <c r="A561" s="184">
        <v>249</v>
      </c>
      <c r="B561" s="181">
        <v>29105</v>
      </c>
      <c r="C561" s="2" t="s">
        <v>1141</v>
      </c>
      <c r="D561" s="10" t="s">
        <v>1289</v>
      </c>
      <c r="E561" s="2" t="s">
        <v>123</v>
      </c>
      <c r="F561" s="39" t="s">
        <v>1640</v>
      </c>
      <c r="G561" s="2"/>
      <c r="H561" s="7"/>
      <c r="I561" s="31"/>
      <c r="J561" s="31"/>
      <c r="K561" s="137" t="s">
        <v>1624</v>
      </c>
      <c r="L561" s="136" t="s">
        <v>1641</v>
      </c>
      <c r="M561" s="2" t="s">
        <v>1642</v>
      </c>
      <c r="N561" s="31">
        <v>43739</v>
      </c>
      <c r="O561" s="35">
        <v>72000</v>
      </c>
      <c r="P561" s="32">
        <v>12644</v>
      </c>
      <c r="Q561" s="31">
        <v>43739</v>
      </c>
      <c r="R561" s="31">
        <v>44105</v>
      </c>
      <c r="S561" s="2" t="s">
        <v>949</v>
      </c>
      <c r="T561" s="2"/>
      <c r="U561" s="35"/>
      <c r="V561" s="35"/>
      <c r="W561" s="2" t="s">
        <v>129</v>
      </c>
      <c r="X561" s="2" t="s">
        <v>1821</v>
      </c>
      <c r="Y561" s="2" t="s">
        <v>130</v>
      </c>
      <c r="Z561" s="31">
        <v>43781</v>
      </c>
      <c r="AA561" s="32">
        <v>12680</v>
      </c>
      <c r="AB561" s="9" t="s">
        <v>1822</v>
      </c>
      <c r="AC561" s="2"/>
      <c r="AD561" s="2"/>
      <c r="AE561" s="2"/>
      <c r="AF561" s="2"/>
      <c r="AG561" s="35"/>
      <c r="AH561" s="35"/>
      <c r="AI561" s="2"/>
      <c r="AJ561" s="2"/>
      <c r="AK561" s="35"/>
      <c r="AL561" s="55">
        <f t="shared" si="4"/>
        <v>72000</v>
      </c>
      <c r="AM561" s="35"/>
      <c r="AN561" s="35">
        <v>18000</v>
      </c>
      <c r="AO561" s="176">
        <f t="shared" si="6"/>
        <v>18000</v>
      </c>
      <c r="AP561" s="2"/>
      <c r="AQ561" s="2"/>
      <c r="AR561" s="2"/>
      <c r="AS561" s="2"/>
      <c r="AT561" s="2"/>
      <c r="AU561" s="1"/>
      <c r="AV561" s="69" t="s">
        <v>120</v>
      </c>
      <c r="AW561" s="6" t="s">
        <v>218</v>
      </c>
      <c r="AX561" s="52" t="s">
        <v>1666</v>
      </c>
      <c r="AY561" s="50">
        <v>43700</v>
      </c>
      <c r="AZ561" s="52" t="s">
        <v>1667</v>
      </c>
      <c r="BA561" s="50">
        <v>43705</v>
      </c>
      <c r="BB561" s="1"/>
      <c r="BC561" s="1"/>
      <c r="BD561" s="1"/>
      <c r="BE561" s="1"/>
      <c r="BF561" s="1"/>
      <c r="BG561" s="1"/>
      <c r="BH561" s="1"/>
      <c r="BI561" s="1"/>
      <c r="BJ561" s="1"/>
      <c r="BK561" s="1"/>
      <c r="BL561" s="1"/>
      <c r="BM561" s="1"/>
    </row>
    <row r="562" spans="1:65" ht="38.25" x14ac:dyDescent="0.2">
      <c r="A562" s="184">
        <v>250</v>
      </c>
      <c r="B562" s="181" t="s">
        <v>1321</v>
      </c>
      <c r="C562" s="2" t="s">
        <v>1526</v>
      </c>
      <c r="D562" s="10" t="s">
        <v>158</v>
      </c>
      <c r="E562" s="2" t="s">
        <v>123</v>
      </c>
      <c r="F562" s="39" t="s">
        <v>1527</v>
      </c>
      <c r="G562" s="6" t="s">
        <v>1326</v>
      </c>
      <c r="H562" s="7" t="s">
        <v>1327</v>
      </c>
      <c r="I562" s="31">
        <v>43724</v>
      </c>
      <c r="J562" s="31">
        <v>43724</v>
      </c>
      <c r="K562" s="137" t="s">
        <v>1625</v>
      </c>
      <c r="L562" s="136" t="s">
        <v>1324</v>
      </c>
      <c r="M562" s="2" t="s">
        <v>1325</v>
      </c>
      <c r="N562" s="31">
        <v>43717</v>
      </c>
      <c r="O562" s="35">
        <v>34930</v>
      </c>
      <c r="P562" s="32">
        <v>12634</v>
      </c>
      <c r="Q562" s="31">
        <v>43717</v>
      </c>
      <c r="R562" s="31">
        <v>43830</v>
      </c>
      <c r="S562" s="2" t="s">
        <v>765</v>
      </c>
      <c r="T562" s="2"/>
      <c r="U562" s="35"/>
      <c r="V562" s="35"/>
      <c r="W562" s="2" t="s">
        <v>141</v>
      </c>
      <c r="X562" s="2"/>
      <c r="Y562" s="2"/>
      <c r="Z562" s="2"/>
      <c r="AA562" s="2"/>
      <c r="AB562" s="2"/>
      <c r="AC562" s="2"/>
      <c r="AD562" s="2"/>
      <c r="AE562" s="2"/>
      <c r="AF562" s="2"/>
      <c r="AG562" s="35"/>
      <c r="AH562" s="35"/>
      <c r="AI562" s="2"/>
      <c r="AJ562" s="2"/>
      <c r="AK562" s="35"/>
      <c r="AL562" s="55">
        <f t="shared" si="4"/>
        <v>34930</v>
      </c>
      <c r="AM562" s="35"/>
      <c r="AN562" s="35">
        <v>34673.620000000003</v>
      </c>
      <c r="AO562" s="176">
        <f t="shared" si="6"/>
        <v>34673.620000000003</v>
      </c>
      <c r="AP562" s="2"/>
      <c r="AQ562" s="2"/>
      <c r="AR562" s="2"/>
      <c r="AS562" s="2"/>
      <c r="AT562" s="2"/>
      <c r="AU562" s="1"/>
      <c r="AV562" s="69"/>
      <c r="AW562" s="6"/>
      <c r="AX562" s="52"/>
      <c r="AY562" s="50"/>
      <c r="AZ562" s="52"/>
      <c r="BA562" s="50"/>
      <c r="BB562" s="1"/>
      <c r="BC562" s="1"/>
      <c r="BD562" s="1"/>
      <c r="BE562" s="1"/>
      <c r="BF562" s="1"/>
      <c r="BG562" s="1"/>
      <c r="BH562" s="1"/>
      <c r="BI562" s="1"/>
      <c r="BJ562" s="1"/>
      <c r="BK562" s="1"/>
      <c r="BL562" s="1"/>
      <c r="BM562" s="1"/>
    </row>
    <row r="563" spans="1:65" ht="25.5" x14ac:dyDescent="0.2">
      <c r="A563" s="184">
        <v>251</v>
      </c>
      <c r="B563" s="181" t="s">
        <v>1630</v>
      </c>
      <c r="C563" s="2" t="s">
        <v>1144</v>
      </c>
      <c r="D563" s="10" t="s">
        <v>158</v>
      </c>
      <c r="E563" s="2" t="s">
        <v>123</v>
      </c>
      <c r="F563" s="39" t="s">
        <v>1631</v>
      </c>
      <c r="G563" s="6" t="s">
        <v>1639</v>
      </c>
      <c r="H563" s="7" t="s">
        <v>1139</v>
      </c>
      <c r="I563" s="31">
        <v>43705</v>
      </c>
      <c r="J563" s="31">
        <v>44071</v>
      </c>
      <c r="K563" s="137" t="s">
        <v>1626</v>
      </c>
      <c r="L563" s="136" t="s">
        <v>186</v>
      </c>
      <c r="M563" s="2" t="s">
        <v>187</v>
      </c>
      <c r="N563" s="31">
        <v>43721</v>
      </c>
      <c r="O563" s="35">
        <v>5167</v>
      </c>
      <c r="P563" s="32">
        <v>12639</v>
      </c>
      <c r="Q563" s="31">
        <v>43721</v>
      </c>
      <c r="R563" s="31">
        <v>43830</v>
      </c>
      <c r="S563" s="2" t="s">
        <v>765</v>
      </c>
      <c r="T563" s="2"/>
      <c r="U563" s="35"/>
      <c r="V563" s="35"/>
      <c r="W563" s="2" t="s">
        <v>1415</v>
      </c>
      <c r="X563" s="2"/>
      <c r="Y563" s="2"/>
      <c r="Z563" s="2"/>
      <c r="AA563" s="2"/>
      <c r="AB563" s="2"/>
      <c r="AC563" s="2"/>
      <c r="AD563" s="2"/>
      <c r="AE563" s="2"/>
      <c r="AF563" s="2"/>
      <c r="AG563" s="35"/>
      <c r="AH563" s="35"/>
      <c r="AI563" s="2"/>
      <c r="AJ563" s="2"/>
      <c r="AK563" s="35"/>
      <c r="AL563" s="55">
        <f t="shared" si="4"/>
        <v>5167</v>
      </c>
      <c r="AM563" s="35"/>
      <c r="AN563" s="35">
        <v>2160</v>
      </c>
      <c r="AO563" s="176">
        <f t="shared" si="6"/>
        <v>2160</v>
      </c>
      <c r="AP563" s="2"/>
      <c r="AQ563" s="2"/>
      <c r="AR563" s="2"/>
      <c r="AS563" s="2"/>
      <c r="AT563" s="2"/>
      <c r="AU563" s="1"/>
      <c r="AV563" s="69"/>
      <c r="AW563" s="6"/>
      <c r="AX563" s="52"/>
      <c r="AY563" s="50"/>
      <c r="AZ563" s="52"/>
      <c r="BA563" s="50"/>
      <c r="BB563" s="1"/>
      <c r="BC563" s="1"/>
      <c r="BD563" s="1"/>
      <c r="BE563" s="1"/>
      <c r="BF563" s="1"/>
      <c r="BG563" s="1"/>
      <c r="BH563" s="1"/>
      <c r="BI563" s="1"/>
      <c r="BJ563" s="1"/>
      <c r="BK563" s="1"/>
      <c r="BL563" s="1"/>
      <c r="BM563" s="1"/>
    </row>
    <row r="564" spans="1:65" ht="25.5" x14ac:dyDescent="0.2">
      <c r="A564" s="184">
        <v>251</v>
      </c>
      <c r="B564" s="181" t="s">
        <v>1630</v>
      </c>
      <c r="C564" s="2" t="s">
        <v>1144</v>
      </c>
      <c r="D564" s="10" t="s">
        <v>158</v>
      </c>
      <c r="E564" s="2" t="s">
        <v>123</v>
      </c>
      <c r="F564" s="39" t="s">
        <v>1631</v>
      </c>
      <c r="G564" s="6" t="s">
        <v>1639</v>
      </c>
      <c r="H564" s="7" t="s">
        <v>1139</v>
      </c>
      <c r="I564" s="31">
        <v>43705</v>
      </c>
      <c r="J564" s="31">
        <v>44071</v>
      </c>
      <c r="K564" s="137" t="s">
        <v>1627</v>
      </c>
      <c r="L564" s="136" t="s">
        <v>1632</v>
      </c>
      <c r="M564" s="2" t="s">
        <v>1633</v>
      </c>
      <c r="N564" s="31">
        <v>43721</v>
      </c>
      <c r="O564" s="35">
        <v>150082.29999999999</v>
      </c>
      <c r="P564" s="32">
        <v>12639</v>
      </c>
      <c r="Q564" s="31">
        <v>43721</v>
      </c>
      <c r="R564" s="31">
        <v>43830</v>
      </c>
      <c r="S564" s="2" t="s">
        <v>765</v>
      </c>
      <c r="T564" s="2"/>
      <c r="U564" s="35"/>
      <c r="V564" s="35"/>
      <c r="W564" s="2" t="s">
        <v>1415</v>
      </c>
      <c r="X564" s="2"/>
      <c r="Y564" s="2"/>
      <c r="Z564" s="2"/>
      <c r="AA564" s="2"/>
      <c r="AB564" s="2"/>
      <c r="AC564" s="2"/>
      <c r="AD564" s="2"/>
      <c r="AE564" s="2"/>
      <c r="AF564" s="2"/>
      <c r="AG564" s="35"/>
      <c r="AH564" s="35"/>
      <c r="AI564" s="2"/>
      <c r="AJ564" s="2"/>
      <c r="AK564" s="35"/>
      <c r="AL564" s="55">
        <f t="shared" si="4"/>
        <v>150082.29999999999</v>
      </c>
      <c r="AM564" s="35"/>
      <c r="AN564" s="35">
        <v>150082.29999999999</v>
      </c>
      <c r="AO564" s="176">
        <f t="shared" si="6"/>
        <v>150082.29999999999</v>
      </c>
      <c r="AP564" s="2"/>
      <c r="AQ564" s="2"/>
      <c r="AR564" s="2"/>
      <c r="AS564" s="2"/>
      <c r="AT564" s="2"/>
      <c r="AU564" s="1"/>
      <c r="AV564" s="1"/>
      <c r="AW564" s="1"/>
      <c r="AX564" s="1"/>
      <c r="AY564" s="1"/>
      <c r="AZ564" s="1"/>
      <c r="BA564" s="1"/>
      <c r="BB564" s="1"/>
      <c r="BC564" s="1"/>
      <c r="BD564" s="1"/>
      <c r="BE564" s="1"/>
      <c r="BF564" s="1"/>
      <c r="BG564" s="1"/>
      <c r="BH564" s="1"/>
      <c r="BI564" s="1"/>
      <c r="BJ564" s="1"/>
      <c r="BK564" s="1"/>
      <c r="BL564" s="1"/>
      <c r="BM564" s="1"/>
    </row>
    <row r="565" spans="1:65" ht="25.5" x14ac:dyDescent="0.2">
      <c r="A565" s="184">
        <v>253</v>
      </c>
      <c r="B565" s="181" t="s">
        <v>1630</v>
      </c>
      <c r="C565" s="2" t="s">
        <v>1144</v>
      </c>
      <c r="D565" s="10" t="s">
        <v>158</v>
      </c>
      <c r="E565" s="2" t="s">
        <v>123</v>
      </c>
      <c r="F565" s="39" t="s">
        <v>1631</v>
      </c>
      <c r="G565" s="6" t="s">
        <v>1639</v>
      </c>
      <c r="H565" s="7" t="s">
        <v>1139</v>
      </c>
      <c r="I565" s="31">
        <v>43705</v>
      </c>
      <c r="J565" s="31">
        <v>44071</v>
      </c>
      <c r="K565" s="137" t="s">
        <v>1628</v>
      </c>
      <c r="L565" s="136" t="s">
        <v>1634</v>
      </c>
      <c r="M565" s="2" t="s">
        <v>1635</v>
      </c>
      <c r="N565" s="31">
        <v>43721</v>
      </c>
      <c r="O565" s="35">
        <v>40886</v>
      </c>
      <c r="P565" s="32">
        <v>12639</v>
      </c>
      <c r="Q565" s="31">
        <v>43721</v>
      </c>
      <c r="R565" s="31">
        <v>43830</v>
      </c>
      <c r="S565" s="2" t="s">
        <v>765</v>
      </c>
      <c r="T565" s="2"/>
      <c r="U565" s="35"/>
      <c r="V565" s="35"/>
      <c r="W565" s="2" t="s">
        <v>1638</v>
      </c>
      <c r="X565" s="2"/>
      <c r="Y565" s="2"/>
      <c r="Z565" s="2"/>
      <c r="AA565" s="2"/>
      <c r="AB565" s="2"/>
      <c r="AC565" s="2"/>
      <c r="AD565" s="2"/>
      <c r="AE565" s="2"/>
      <c r="AF565" s="2"/>
      <c r="AG565" s="35"/>
      <c r="AH565" s="35"/>
      <c r="AI565" s="2"/>
      <c r="AJ565" s="2"/>
      <c r="AK565" s="35"/>
      <c r="AL565" s="55">
        <f t="shared" si="4"/>
        <v>40886</v>
      </c>
      <c r="AM565" s="35"/>
      <c r="AN565" s="35">
        <v>3180</v>
      </c>
      <c r="AO565" s="176">
        <f t="shared" si="6"/>
        <v>3180</v>
      </c>
      <c r="AP565" s="2"/>
      <c r="AQ565" s="2"/>
      <c r="AR565" s="2"/>
      <c r="AS565" s="2"/>
      <c r="AT565" s="2"/>
      <c r="AU565" s="1"/>
      <c r="AV565" s="1"/>
      <c r="AW565" s="1"/>
      <c r="AX565" s="1"/>
      <c r="AY565" s="1"/>
      <c r="AZ565" s="1"/>
      <c r="BA565" s="1"/>
      <c r="BB565" s="1"/>
      <c r="BC565" s="1"/>
      <c r="BD565" s="1"/>
      <c r="BE565" s="1"/>
      <c r="BF565" s="1"/>
      <c r="BG565" s="1"/>
      <c r="BH565" s="1"/>
      <c r="BI565" s="1"/>
      <c r="BJ565" s="1"/>
      <c r="BK565" s="1"/>
      <c r="BL565" s="1"/>
      <c r="BM565" s="1"/>
    </row>
    <row r="566" spans="1:65" ht="25.5" x14ac:dyDescent="0.2">
      <c r="A566" s="184">
        <v>254</v>
      </c>
      <c r="B566" s="181" t="s">
        <v>1630</v>
      </c>
      <c r="C566" s="2" t="s">
        <v>1144</v>
      </c>
      <c r="D566" s="10" t="s">
        <v>158</v>
      </c>
      <c r="E566" s="2" t="s">
        <v>123</v>
      </c>
      <c r="F566" s="39" t="s">
        <v>1631</v>
      </c>
      <c r="G566" s="6" t="s">
        <v>1639</v>
      </c>
      <c r="H566" s="7" t="s">
        <v>1139</v>
      </c>
      <c r="I566" s="31">
        <v>43705</v>
      </c>
      <c r="J566" s="31">
        <v>44071</v>
      </c>
      <c r="K566" s="137" t="s">
        <v>1629</v>
      </c>
      <c r="L566" s="136" t="s">
        <v>1636</v>
      </c>
      <c r="M566" s="2" t="s">
        <v>1637</v>
      </c>
      <c r="N566" s="31">
        <v>43721</v>
      </c>
      <c r="O566" s="35">
        <v>3968.5</v>
      </c>
      <c r="P566" s="32">
        <v>12639</v>
      </c>
      <c r="Q566" s="31">
        <v>43721</v>
      </c>
      <c r="R566" s="31">
        <v>43830</v>
      </c>
      <c r="S566" s="2" t="s">
        <v>765</v>
      </c>
      <c r="T566" s="2"/>
      <c r="U566" s="35"/>
      <c r="V566" s="35"/>
      <c r="W566" s="2" t="s">
        <v>1638</v>
      </c>
      <c r="X566" s="2"/>
      <c r="Y566" s="2"/>
      <c r="Z566" s="2"/>
      <c r="AA566" s="2"/>
      <c r="AB566" s="2"/>
      <c r="AC566" s="2"/>
      <c r="AD566" s="2"/>
      <c r="AE566" s="2"/>
      <c r="AF566" s="2"/>
      <c r="AG566" s="35"/>
      <c r="AH566" s="35"/>
      <c r="AI566" s="2"/>
      <c r="AJ566" s="2"/>
      <c r="AK566" s="35"/>
      <c r="AL566" s="55">
        <f t="shared" si="4"/>
        <v>3968.5</v>
      </c>
      <c r="AM566" s="35"/>
      <c r="AN566" s="35">
        <v>3968.5</v>
      </c>
      <c r="AO566" s="176">
        <f t="shared" si="6"/>
        <v>3968.5</v>
      </c>
      <c r="AP566" s="2"/>
      <c r="AQ566" s="2"/>
      <c r="AR566" s="2"/>
      <c r="AS566" s="2"/>
      <c r="AT566" s="2"/>
      <c r="AU566" s="1"/>
      <c r="AV566" s="1"/>
      <c r="AW566" s="1"/>
      <c r="AX566" s="1"/>
      <c r="AY566" s="1"/>
      <c r="AZ566" s="1"/>
      <c r="BA566" s="1"/>
      <c r="BB566" s="1"/>
      <c r="BC566" s="1"/>
      <c r="BD566" s="1"/>
      <c r="BE566" s="1"/>
      <c r="BF566" s="1"/>
      <c r="BG566" s="1"/>
      <c r="BH566" s="1"/>
      <c r="BI566" s="1"/>
      <c r="BJ566" s="1"/>
      <c r="BK566" s="1"/>
      <c r="BL566" s="1"/>
      <c r="BM566" s="1"/>
    </row>
    <row r="567" spans="1:65" ht="25.5" x14ac:dyDescent="0.2">
      <c r="A567" s="184">
        <v>255</v>
      </c>
      <c r="B567" s="181" t="s">
        <v>1406</v>
      </c>
      <c r="C567" s="2" t="s">
        <v>1139</v>
      </c>
      <c r="D567" s="10" t="s">
        <v>158</v>
      </c>
      <c r="E567" s="2" t="s">
        <v>123</v>
      </c>
      <c r="F567" s="39" t="s">
        <v>1407</v>
      </c>
      <c r="G567" s="6" t="s">
        <v>1408</v>
      </c>
      <c r="H567" s="7" t="s">
        <v>1097</v>
      </c>
      <c r="I567" s="31">
        <v>43607</v>
      </c>
      <c r="J567" s="31">
        <v>43973</v>
      </c>
      <c r="K567" s="137" t="s">
        <v>1643</v>
      </c>
      <c r="L567" s="136" t="s">
        <v>1413</v>
      </c>
      <c r="M567" s="2" t="s">
        <v>1414</v>
      </c>
      <c r="N567" s="31">
        <v>43732</v>
      </c>
      <c r="O567" s="35">
        <v>16130</v>
      </c>
      <c r="P567" s="32">
        <v>12645</v>
      </c>
      <c r="Q567" s="31">
        <v>43732</v>
      </c>
      <c r="R567" s="31">
        <v>43830</v>
      </c>
      <c r="S567" s="2" t="s">
        <v>765</v>
      </c>
      <c r="T567" s="2"/>
      <c r="U567" s="35"/>
      <c r="V567" s="35"/>
      <c r="W567" s="2" t="s">
        <v>141</v>
      </c>
      <c r="X567" s="2"/>
      <c r="Y567" s="2"/>
      <c r="Z567" s="2"/>
      <c r="AA567" s="2"/>
      <c r="AB567" s="2"/>
      <c r="AC567" s="2"/>
      <c r="AD567" s="2"/>
      <c r="AE567" s="2"/>
      <c r="AF567" s="2"/>
      <c r="AG567" s="35"/>
      <c r="AH567" s="35"/>
      <c r="AI567" s="2"/>
      <c r="AJ567" s="2"/>
      <c r="AK567" s="35"/>
      <c r="AL567" s="55">
        <f t="shared" si="4"/>
        <v>16130</v>
      </c>
      <c r="AM567" s="35"/>
      <c r="AN567" s="35">
        <v>16130</v>
      </c>
      <c r="AO567" s="176">
        <f t="shared" si="6"/>
        <v>16130</v>
      </c>
      <c r="AP567" s="2"/>
      <c r="AQ567" s="2"/>
      <c r="AR567" s="2"/>
      <c r="AS567" s="2"/>
      <c r="AT567" s="2"/>
      <c r="AU567" s="1"/>
      <c r="AV567" s="1"/>
      <c r="AW567" s="1"/>
      <c r="AX567" s="1"/>
      <c r="AY567" s="1"/>
      <c r="AZ567" s="1"/>
      <c r="BA567" s="1"/>
      <c r="BB567" s="1"/>
      <c r="BC567" s="1"/>
      <c r="BD567" s="1"/>
      <c r="BE567" s="1"/>
      <c r="BF567" s="1"/>
      <c r="BG567" s="1"/>
      <c r="BH567" s="1"/>
      <c r="BI567" s="1"/>
      <c r="BJ567" s="1"/>
      <c r="BK567" s="1"/>
      <c r="BL567" s="1"/>
      <c r="BM567" s="1"/>
    </row>
    <row r="568" spans="1:65" ht="76.5" x14ac:dyDescent="0.2">
      <c r="A568" s="184">
        <v>256</v>
      </c>
      <c r="B568" s="181" t="s">
        <v>1645</v>
      </c>
      <c r="C568" s="2" t="s">
        <v>1276</v>
      </c>
      <c r="D568" s="10" t="s">
        <v>158</v>
      </c>
      <c r="E568" s="2" t="s">
        <v>123</v>
      </c>
      <c r="F568" s="39" t="s">
        <v>1646</v>
      </c>
      <c r="G568" s="6" t="s">
        <v>1649</v>
      </c>
      <c r="H568" s="7" t="s">
        <v>1156</v>
      </c>
      <c r="I568" s="31">
        <v>43732</v>
      </c>
      <c r="J568" s="31">
        <v>44098</v>
      </c>
      <c r="K568" s="137" t="s">
        <v>1644</v>
      </c>
      <c r="L568" s="136" t="s">
        <v>1647</v>
      </c>
      <c r="M568" s="2" t="s">
        <v>1648</v>
      </c>
      <c r="N568" s="31">
        <v>43733</v>
      </c>
      <c r="O568" s="35">
        <v>122000</v>
      </c>
      <c r="P568" s="32">
        <v>12644</v>
      </c>
      <c r="Q568" s="31">
        <v>43739</v>
      </c>
      <c r="R568" s="31">
        <v>44105</v>
      </c>
      <c r="S568" s="2" t="s">
        <v>765</v>
      </c>
      <c r="T568" s="2"/>
      <c r="U568" s="35"/>
      <c r="V568" s="35"/>
      <c r="W568" s="2" t="s">
        <v>129</v>
      </c>
      <c r="X568" s="2"/>
      <c r="Y568" s="2"/>
      <c r="Z568" s="2"/>
      <c r="AA568" s="2"/>
      <c r="AB568" s="2"/>
      <c r="AC568" s="2"/>
      <c r="AD568" s="2"/>
      <c r="AE568" s="2"/>
      <c r="AF568" s="2"/>
      <c r="AG568" s="35"/>
      <c r="AH568" s="35"/>
      <c r="AI568" s="2"/>
      <c r="AJ568" s="2"/>
      <c r="AK568" s="35"/>
      <c r="AL568" s="55">
        <f t="shared" si="4"/>
        <v>122000</v>
      </c>
      <c r="AM568" s="35"/>
      <c r="AN568" s="35">
        <v>39883.32</v>
      </c>
      <c r="AO568" s="176">
        <f t="shared" si="6"/>
        <v>39883.32</v>
      </c>
      <c r="AP568" s="2"/>
      <c r="AQ568" s="2"/>
      <c r="AR568" s="2"/>
      <c r="AS568" s="2"/>
      <c r="AT568" s="2"/>
      <c r="AU568" s="1"/>
      <c r="AV568" s="1"/>
      <c r="AW568" s="1"/>
      <c r="AX568" s="1"/>
      <c r="AY568" s="1"/>
      <c r="AZ568" s="1"/>
      <c r="BA568" s="1"/>
      <c r="BB568" s="1"/>
      <c r="BC568" s="1"/>
      <c r="BD568" s="1"/>
      <c r="BE568" s="1"/>
      <c r="BF568" s="1"/>
      <c r="BG568" s="1"/>
      <c r="BH568" s="1"/>
      <c r="BI568" s="1"/>
      <c r="BJ568" s="1"/>
      <c r="BK568" s="1"/>
      <c r="BL568" s="1"/>
      <c r="BM568" s="1"/>
    </row>
    <row r="569" spans="1:65" ht="38.25" x14ac:dyDescent="0.2">
      <c r="A569" s="184">
        <v>257</v>
      </c>
      <c r="B569" s="181" t="s">
        <v>1650</v>
      </c>
      <c r="C569" s="2" t="s">
        <v>1310</v>
      </c>
      <c r="D569" s="10" t="s">
        <v>158</v>
      </c>
      <c r="E569" s="2" t="s">
        <v>123</v>
      </c>
      <c r="F569" s="39" t="s">
        <v>1651</v>
      </c>
      <c r="G569" s="6" t="s">
        <v>1652</v>
      </c>
      <c r="H569" s="7" t="s">
        <v>1155</v>
      </c>
      <c r="I569" s="31">
        <v>43726</v>
      </c>
      <c r="J569" s="31">
        <v>44092</v>
      </c>
      <c r="K569" s="137" t="s">
        <v>1653</v>
      </c>
      <c r="L569" s="136" t="s">
        <v>1654</v>
      </c>
      <c r="M569" s="2" t="s">
        <v>1655</v>
      </c>
      <c r="N569" s="31">
        <v>43733</v>
      </c>
      <c r="O569" s="35">
        <v>114500</v>
      </c>
      <c r="P569" s="32">
        <v>12645</v>
      </c>
      <c r="Q569" s="31">
        <v>43733</v>
      </c>
      <c r="R569" s="31">
        <v>43830</v>
      </c>
      <c r="S569" s="2" t="s">
        <v>765</v>
      </c>
      <c r="T569" s="2"/>
      <c r="U569" s="35"/>
      <c r="V569" s="35"/>
      <c r="W569" s="2" t="s">
        <v>129</v>
      </c>
      <c r="X569" s="2"/>
      <c r="Y569" s="2"/>
      <c r="Z569" s="2"/>
      <c r="AA569" s="2"/>
      <c r="AB569" s="2"/>
      <c r="AC569" s="2"/>
      <c r="AD569" s="2"/>
      <c r="AE569" s="2"/>
      <c r="AF569" s="2"/>
      <c r="AG569" s="35"/>
      <c r="AH569" s="35"/>
      <c r="AI569" s="2"/>
      <c r="AJ569" s="2"/>
      <c r="AK569" s="35"/>
      <c r="AL569" s="55">
        <f t="shared" si="4"/>
        <v>114500</v>
      </c>
      <c r="AM569" s="35"/>
      <c r="AN569" s="35">
        <v>88546.65</v>
      </c>
      <c r="AO569" s="176">
        <f t="shared" si="6"/>
        <v>88546.65</v>
      </c>
      <c r="AP569" s="2"/>
      <c r="AQ569" s="2"/>
      <c r="AR569" s="2"/>
      <c r="AS569" s="2"/>
      <c r="AT569" s="2"/>
      <c r="AU569" s="1"/>
      <c r="AV569" s="1"/>
      <c r="AW569" s="1"/>
      <c r="AX569" s="1"/>
      <c r="AY569" s="1"/>
      <c r="AZ569" s="1"/>
      <c r="BA569" s="1"/>
      <c r="BB569" s="1"/>
      <c r="BC569" s="1"/>
      <c r="BD569" s="1"/>
      <c r="BE569" s="1"/>
      <c r="BF569" s="1"/>
      <c r="BG569" s="1"/>
      <c r="BH569" s="1"/>
      <c r="BI569" s="1"/>
      <c r="BJ569" s="1"/>
      <c r="BK569" s="1"/>
      <c r="BL569" s="1"/>
      <c r="BM569" s="1"/>
    </row>
    <row r="570" spans="1:65" ht="38.25" x14ac:dyDescent="0.2">
      <c r="A570" s="184">
        <v>258</v>
      </c>
      <c r="B570" s="181" t="s">
        <v>1650</v>
      </c>
      <c r="C570" s="2" t="s">
        <v>1310</v>
      </c>
      <c r="D570" s="10" t="s">
        <v>158</v>
      </c>
      <c r="E570" s="2" t="s">
        <v>123</v>
      </c>
      <c r="F570" s="39" t="s">
        <v>1651</v>
      </c>
      <c r="G570" s="6" t="s">
        <v>1652</v>
      </c>
      <c r="H570" s="7" t="s">
        <v>1155</v>
      </c>
      <c r="I570" s="31">
        <v>43726</v>
      </c>
      <c r="J570" s="31">
        <v>44092</v>
      </c>
      <c r="K570" s="137" t="s">
        <v>1659</v>
      </c>
      <c r="L570" s="136" t="s">
        <v>1656</v>
      </c>
      <c r="M570" s="2" t="s">
        <v>1657</v>
      </c>
      <c r="N570" s="31">
        <v>43733</v>
      </c>
      <c r="O570" s="35">
        <v>64680</v>
      </c>
      <c r="P570" s="32">
        <v>12654</v>
      </c>
      <c r="Q570" s="31">
        <v>43733</v>
      </c>
      <c r="R570" s="31">
        <v>43915</v>
      </c>
      <c r="S570" s="2" t="s">
        <v>765</v>
      </c>
      <c r="T570" s="2"/>
      <c r="U570" s="35"/>
      <c r="V570" s="35"/>
      <c r="W570" s="2" t="s">
        <v>129</v>
      </c>
      <c r="X570" s="2"/>
      <c r="Y570" s="2"/>
      <c r="Z570" s="2"/>
      <c r="AA570" s="2"/>
      <c r="AB570" s="2"/>
      <c r="AC570" s="2"/>
      <c r="AD570" s="2"/>
      <c r="AE570" s="2"/>
      <c r="AF570" s="2"/>
      <c r="AG570" s="35"/>
      <c r="AH570" s="35"/>
      <c r="AI570" s="2"/>
      <c r="AJ570" s="2"/>
      <c r="AK570" s="35"/>
      <c r="AL570" s="55">
        <f t="shared" si="4"/>
        <v>64680</v>
      </c>
      <c r="AM570" s="35"/>
      <c r="AN570" s="35">
        <v>21560</v>
      </c>
      <c r="AO570" s="176">
        <f t="shared" si="6"/>
        <v>21560</v>
      </c>
      <c r="AP570" s="2"/>
      <c r="AQ570" s="2"/>
      <c r="AR570" s="2"/>
      <c r="AS570" s="2"/>
      <c r="AT570" s="2"/>
      <c r="AU570" s="1"/>
      <c r="AV570" s="1"/>
      <c r="AW570" s="1"/>
      <c r="AX570" s="1"/>
      <c r="AY570" s="1"/>
      <c r="AZ570" s="1"/>
      <c r="BA570" s="1"/>
      <c r="BB570" s="1"/>
      <c r="BC570" s="1"/>
      <c r="BD570" s="1"/>
      <c r="BE570" s="1"/>
      <c r="BF570" s="1"/>
      <c r="BG570" s="1"/>
      <c r="BH570" s="1"/>
      <c r="BI570" s="1"/>
      <c r="BJ570" s="1"/>
      <c r="BK570" s="1"/>
      <c r="BL570" s="1"/>
      <c r="BM570" s="1"/>
    </row>
    <row r="571" spans="1:65" ht="114.75" x14ac:dyDescent="0.2">
      <c r="A571" s="184">
        <v>259</v>
      </c>
      <c r="B571" s="181" t="s">
        <v>1661</v>
      </c>
      <c r="C571" s="2" t="s">
        <v>1140</v>
      </c>
      <c r="D571" s="10" t="s">
        <v>158</v>
      </c>
      <c r="E571" s="2" t="s">
        <v>123</v>
      </c>
      <c r="F571" s="39" t="s">
        <v>1662</v>
      </c>
      <c r="G571" s="6" t="s">
        <v>1665</v>
      </c>
      <c r="H571" s="7" t="s">
        <v>1141</v>
      </c>
      <c r="I571" s="31">
        <v>43718</v>
      </c>
      <c r="J571" s="31">
        <v>44084</v>
      </c>
      <c r="K571" s="137" t="s">
        <v>1660</v>
      </c>
      <c r="L571" s="136" t="s">
        <v>1663</v>
      </c>
      <c r="M571" s="2" t="s">
        <v>1664</v>
      </c>
      <c r="N571" s="31">
        <v>43738</v>
      </c>
      <c r="O571" s="35">
        <v>106330</v>
      </c>
      <c r="P571" s="32">
        <v>12647</v>
      </c>
      <c r="Q571" s="31">
        <v>43739</v>
      </c>
      <c r="R571" s="31">
        <v>44105</v>
      </c>
      <c r="S571" s="2" t="s">
        <v>765</v>
      </c>
      <c r="T571" s="2"/>
      <c r="U571" s="35"/>
      <c r="V571" s="35"/>
      <c r="W571" s="2" t="s">
        <v>129</v>
      </c>
      <c r="X571" s="2"/>
      <c r="Y571" s="2"/>
      <c r="Z571" s="2"/>
      <c r="AA571" s="2"/>
      <c r="AB571" s="2"/>
      <c r="AC571" s="2"/>
      <c r="AD571" s="2"/>
      <c r="AE571" s="2"/>
      <c r="AF571" s="2"/>
      <c r="AG571" s="35"/>
      <c r="AH571" s="35"/>
      <c r="AI571" s="2"/>
      <c r="AJ571" s="2"/>
      <c r="AK571" s="35"/>
      <c r="AL571" s="55">
        <f t="shared" si="4"/>
        <v>106330</v>
      </c>
      <c r="AM571" s="35"/>
      <c r="AN571" s="35">
        <v>17029.09</v>
      </c>
      <c r="AO571" s="176">
        <f t="shared" si="6"/>
        <v>17029.09</v>
      </c>
      <c r="AP571" s="2"/>
      <c r="AQ571" s="2"/>
      <c r="AR571" s="2"/>
      <c r="AS571" s="2"/>
      <c r="AT571" s="2"/>
      <c r="AU571" s="1"/>
      <c r="AV571" s="1"/>
      <c r="AW571" s="1"/>
      <c r="AX571" s="1"/>
      <c r="AY571" s="1"/>
      <c r="AZ571" s="1"/>
      <c r="BA571" s="1"/>
      <c r="BB571" s="1"/>
      <c r="BC571" s="1"/>
      <c r="BD571" s="1"/>
      <c r="BE571" s="1"/>
      <c r="BF571" s="1"/>
      <c r="BG571" s="1"/>
      <c r="BH571" s="1"/>
      <c r="BI571" s="1"/>
      <c r="BJ571" s="1"/>
      <c r="BK571" s="1"/>
      <c r="BL571" s="1"/>
      <c r="BM571" s="1"/>
    </row>
    <row r="572" spans="1:65" ht="76.5" x14ac:dyDescent="0.2">
      <c r="A572" s="184">
        <v>260</v>
      </c>
      <c r="B572" s="181" t="s">
        <v>1673</v>
      </c>
      <c r="C572" s="2" t="s">
        <v>1048</v>
      </c>
      <c r="D572" s="10" t="s">
        <v>1674</v>
      </c>
      <c r="E572" s="2" t="s">
        <v>123</v>
      </c>
      <c r="F572" s="39" t="s">
        <v>1675</v>
      </c>
      <c r="G572" s="6"/>
      <c r="H572" s="7"/>
      <c r="I572" s="31"/>
      <c r="J572" s="31"/>
      <c r="K572" s="137" t="s">
        <v>1672</v>
      </c>
      <c r="L572" s="136" t="s">
        <v>1676</v>
      </c>
      <c r="M572" s="2" t="s">
        <v>1677</v>
      </c>
      <c r="N572" s="31">
        <v>43738</v>
      </c>
      <c r="O572" s="35">
        <v>48300</v>
      </c>
      <c r="P572" s="32">
        <v>12649</v>
      </c>
      <c r="Q572" s="31">
        <v>43739</v>
      </c>
      <c r="R572" s="31">
        <v>44105</v>
      </c>
      <c r="S572" s="2" t="s">
        <v>765</v>
      </c>
      <c r="T572" s="2"/>
      <c r="U572" s="35"/>
      <c r="V572" s="35"/>
      <c r="W572" s="2" t="s">
        <v>129</v>
      </c>
      <c r="X572" s="2"/>
      <c r="Y572" s="2"/>
      <c r="Z572" s="2"/>
      <c r="AA572" s="2"/>
      <c r="AB572" s="2"/>
      <c r="AC572" s="2"/>
      <c r="AD572" s="2"/>
      <c r="AE572" s="2"/>
      <c r="AF572" s="2"/>
      <c r="AG572" s="35"/>
      <c r="AH572" s="35"/>
      <c r="AI572" s="2"/>
      <c r="AJ572" s="2"/>
      <c r="AK572" s="35"/>
      <c r="AL572" s="55">
        <f t="shared" si="4"/>
        <v>48300</v>
      </c>
      <c r="AM572" s="35"/>
      <c r="AN572" s="35">
        <v>3200</v>
      </c>
      <c r="AO572" s="176">
        <f t="shared" si="6"/>
        <v>3200</v>
      </c>
      <c r="AP572" s="2"/>
      <c r="AQ572" s="2"/>
      <c r="AR572" s="2"/>
      <c r="AS572" s="2"/>
      <c r="AT572" s="2"/>
      <c r="AU572" s="1"/>
      <c r="AV572" s="1"/>
      <c r="AW572" s="1"/>
      <c r="AX572" s="1"/>
      <c r="AY572" s="1"/>
      <c r="AZ572" s="1"/>
      <c r="BA572" s="1"/>
      <c r="BB572" s="1"/>
      <c r="BC572" s="1"/>
      <c r="BD572" s="1"/>
      <c r="BE572" s="1"/>
      <c r="BF572" s="1"/>
      <c r="BG572" s="1"/>
      <c r="BH572" s="1"/>
      <c r="BI572" s="1"/>
      <c r="BJ572" s="1"/>
      <c r="BK572" s="1"/>
      <c r="BL572" s="1"/>
      <c r="BM572" s="1"/>
    </row>
    <row r="573" spans="1:65" ht="63.75" x14ac:dyDescent="0.2">
      <c r="A573" s="184">
        <v>261</v>
      </c>
      <c r="B573" s="181" t="s">
        <v>1679</v>
      </c>
      <c r="C573" s="2" t="s">
        <v>1141</v>
      </c>
      <c r="D573" s="10" t="s">
        <v>158</v>
      </c>
      <c r="E573" s="2" t="s">
        <v>123</v>
      </c>
      <c r="F573" s="39" t="s">
        <v>1680</v>
      </c>
      <c r="G573" s="6" t="s">
        <v>1579</v>
      </c>
      <c r="H573" s="7" t="s">
        <v>1144</v>
      </c>
      <c r="I573" s="31">
        <v>43726</v>
      </c>
      <c r="J573" s="31">
        <v>44092</v>
      </c>
      <c r="K573" s="137" t="s">
        <v>1678</v>
      </c>
      <c r="L573" s="136" t="s">
        <v>478</v>
      </c>
      <c r="M573" s="2" t="s">
        <v>309</v>
      </c>
      <c r="N573" s="31">
        <v>43739</v>
      </c>
      <c r="O573" s="35">
        <v>52795.199999999997</v>
      </c>
      <c r="P573" s="32">
        <v>12649</v>
      </c>
      <c r="Q573" s="31">
        <v>43739</v>
      </c>
      <c r="R573" s="31">
        <v>44105</v>
      </c>
      <c r="S573" s="2" t="s">
        <v>765</v>
      </c>
      <c r="T573" s="2"/>
      <c r="U573" s="35"/>
      <c r="V573" s="35"/>
      <c r="W573" s="2" t="s">
        <v>129</v>
      </c>
      <c r="X573" s="2"/>
      <c r="Y573" s="2"/>
      <c r="Z573" s="2"/>
      <c r="AA573" s="2"/>
      <c r="AB573" s="2"/>
      <c r="AC573" s="2"/>
      <c r="AD573" s="2"/>
      <c r="AE573" s="2"/>
      <c r="AF573" s="2"/>
      <c r="AG573" s="35"/>
      <c r="AH573" s="35"/>
      <c r="AI573" s="2"/>
      <c r="AJ573" s="2"/>
      <c r="AK573" s="35"/>
      <c r="AL573" s="55">
        <f t="shared" si="4"/>
        <v>52795.199999999997</v>
      </c>
      <c r="AM573" s="35"/>
      <c r="AN573" s="35">
        <v>6599.41</v>
      </c>
      <c r="AO573" s="176">
        <f t="shared" si="6"/>
        <v>6599.41</v>
      </c>
      <c r="AP573" s="2"/>
      <c r="AQ573" s="2"/>
      <c r="AR573" s="2"/>
      <c r="AS573" s="2"/>
      <c r="AT573" s="2"/>
      <c r="AU573" s="1"/>
      <c r="AV573" s="1"/>
      <c r="AW573" s="1"/>
      <c r="AX573" s="1"/>
      <c r="AY573" s="1"/>
      <c r="AZ573" s="1"/>
      <c r="BA573" s="1"/>
      <c r="BB573" s="1"/>
      <c r="BC573" s="1"/>
      <c r="BD573" s="1"/>
      <c r="BE573" s="1"/>
      <c r="BF573" s="1"/>
      <c r="BG573" s="1"/>
      <c r="BH573" s="1"/>
      <c r="BI573" s="1"/>
      <c r="BJ573" s="1"/>
      <c r="BK573" s="1"/>
      <c r="BL573" s="1"/>
      <c r="BM573" s="1"/>
    </row>
    <row r="574" spans="1:65" ht="25.5" x14ac:dyDescent="0.2">
      <c r="A574" s="184">
        <v>262</v>
      </c>
      <c r="B574" s="181" t="s">
        <v>1683</v>
      </c>
      <c r="C574" s="2" t="s">
        <v>1045</v>
      </c>
      <c r="D574" s="10" t="s">
        <v>158</v>
      </c>
      <c r="E574" s="2" t="s">
        <v>123</v>
      </c>
      <c r="F574" s="39" t="s">
        <v>1691</v>
      </c>
      <c r="G574" s="6" t="s">
        <v>1687</v>
      </c>
      <c r="H574" s="7" t="s">
        <v>1688</v>
      </c>
      <c r="I574" s="31">
        <v>43718</v>
      </c>
      <c r="J574" s="31">
        <v>44084</v>
      </c>
      <c r="K574" s="137" t="s">
        <v>1682</v>
      </c>
      <c r="L574" s="136" t="s">
        <v>1692</v>
      </c>
      <c r="M574" s="2" t="s">
        <v>1685</v>
      </c>
      <c r="N574" s="31">
        <v>43739</v>
      </c>
      <c r="O574" s="35">
        <v>13400</v>
      </c>
      <c r="P574" s="32">
        <v>12651</v>
      </c>
      <c r="Q574" s="31">
        <v>43739</v>
      </c>
      <c r="R574" s="31">
        <v>43769</v>
      </c>
      <c r="S574" s="2" t="s">
        <v>765</v>
      </c>
      <c r="T574" s="2"/>
      <c r="U574" s="35"/>
      <c r="V574" s="35"/>
      <c r="W574" s="2" t="s">
        <v>165</v>
      </c>
      <c r="X574" s="2"/>
      <c r="Y574" s="2"/>
      <c r="Z574" s="2"/>
      <c r="AA574" s="2"/>
      <c r="AB574" s="2"/>
      <c r="AC574" s="2"/>
      <c r="AD574" s="2"/>
      <c r="AE574" s="2"/>
      <c r="AF574" s="2"/>
      <c r="AG574" s="35"/>
      <c r="AH574" s="35"/>
      <c r="AI574" s="2"/>
      <c r="AJ574" s="2"/>
      <c r="AK574" s="35"/>
      <c r="AL574" s="55">
        <f t="shared" si="4"/>
        <v>13400</v>
      </c>
      <c r="AM574" s="35"/>
      <c r="AN574" s="35">
        <v>13400</v>
      </c>
      <c r="AO574" s="176"/>
      <c r="AP574" s="2"/>
      <c r="AQ574" s="2"/>
      <c r="AR574" s="2"/>
      <c r="AS574" s="2"/>
      <c r="AT574" s="2"/>
      <c r="AU574" s="1"/>
      <c r="AV574" s="1"/>
      <c r="AW574" s="1"/>
      <c r="AX574" s="1"/>
      <c r="AY574" s="1"/>
      <c r="AZ574" s="1"/>
      <c r="BA574" s="1"/>
      <c r="BB574" s="1"/>
      <c r="BC574" s="1"/>
      <c r="BD574" s="1"/>
      <c r="BE574" s="1"/>
      <c r="BF574" s="1"/>
      <c r="BG574" s="1"/>
      <c r="BH574" s="1"/>
      <c r="BI574" s="1"/>
      <c r="BJ574" s="1"/>
      <c r="BK574" s="1"/>
      <c r="BL574" s="1"/>
      <c r="BM574" s="1"/>
    </row>
    <row r="575" spans="1:65" ht="25.5" x14ac:dyDescent="0.2">
      <c r="A575" s="184">
        <v>263</v>
      </c>
      <c r="B575" s="181" t="s">
        <v>1683</v>
      </c>
      <c r="C575" s="2" t="s">
        <v>1045</v>
      </c>
      <c r="D575" s="10" t="s">
        <v>158</v>
      </c>
      <c r="E575" s="2" t="s">
        <v>123</v>
      </c>
      <c r="F575" s="39" t="s">
        <v>1684</v>
      </c>
      <c r="G575" s="6" t="s">
        <v>1687</v>
      </c>
      <c r="H575" s="7" t="s">
        <v>1688</v>
      </c>
      <c r="I575" s="31">
        <v>43718</v>
      </c>
      <c r="J575" s="31">
        <v>44084</v>
      </c>
      <c r="K575" s="137" t="s">
        <v>1686</v>
      </c>
      <c r="L575" s="136" t="s">
        <v>1689</v>
      </c>
      <c r="M575" s="2" t="s">
        <v>1690</v>
      </c>
      <c r="N575" s="31">
        <v>43739</v>
      </c>
      <c r="O575" s="35">
        <v>34113.599999999999</v>
      </c>
      <c r="P575" s="32">
        <v>12651</v>
      </c>
      <c r="Q575" s="31">
        <v>43739</v>
      </c>
      <c r="R575" s="31">
        <v>43830</v>
      </c>
      <c r="S575" s="2" t="s">
        <v>765</v>
      </c>
      <c r="T575" s="2"/>
      <c r="U575" s="35"/>
      <c r="V575" s="35"/>
      <c r="W575" s="2" t="s">
        <v>165</v>
      </c>
      <c r="X575" s="2"/>
      <c r="Y575" s="2"/>
      <c r="Z575" s="2"/>
      <c r="AA575" s="2"/>
      <c r="AB575" s="2"/>
      <c r="AC575" s="2"/>
      <c r="AD575" s="2"/>
      <c r="AE575" s="2"/>
      <c r="AF575" s="2"/>
      <c r="AG575" s="35"/>
      <c r="AH575" s="35"/>
      <c r="AI575" s="2"/>
      <c r="AJ575" s="2"/>
      <c r="AK575" s="35"/>
      <c r="AL575" s="55">
        <f t="shared" si="4"/>
        <v>34113.599999999999</v>
      </c>
      <c r="AM575" s="35"/>
      <c r="AN575" s="35">
        <v>34113.599999999999</v>
      </c>
      <c r="AO575" s="176"/>
      <c r="AP575" s="2"/>
      <c r="AQ575" s="2"/>
      <c r="AR575" s="2"/>
      <c r="AS575" s="2"/>
      <c r="AT575" s="2"/>
      <c r="AU575" s="1"/>
      <c r="AV575" s="1"/>
      <c r="AW575" s="1"/>
      <c r="AX575" s="1"/>
      <c r="AY575" s="1"/>
      <c r="AZ575" s="1"/>
      <c r="BA575" s="1"/>
      <c r="BB575" s="1"/>
      <c r="BC575" s="1"/>
      <c r="BD575" s="1"/>
      <c r="BE575" s="1"/>
      <c r="BF575" s="1"/>
      <c r="BG575" s="1"/>
      <c r="BH575" s="1"/>
      <c r="BI575" s="1"/>
      <c r="BJ575" s="1"/>
      <c r="BK575" s="1"/>
      <c r="BL575" s="1"/>
      <c r="BM575" s="1"/>
    </row>
    <row r="576" spans="1:65" ht="25.5" x14ac:dyDescent="0.2">
      <c r="A576" s="184">
        <v>264</v>
      </c>
      <c r="B576" s="181" t="s">
        <v>1693</v>
      </c>
      <c r="C576" s="2" t="s">
        <v>1045</v>
      </c>
      <c r="D576" s="10" t="s">
        <v>1694</v>
      </c>
      <c r="E576" s="2" t="s">
        <v>123</v>
      </c>
      <c r="F576" s="39" t="s">
        <v>1695</v>
      </c>
      <c r="G576" s="6" t="s">
        <v>1696</v>
      </c>
      <c r="H576" s="7"/>
      <c r="I576" s="31"/>
      <c r="J576" s="31"/>
      <c r="K576" s="137" t="s">
        <v>1697</v>
      </c>
      <c r="L576" s="136" t="s">
        <v>1698</v>
      </c>
      <c r="M576" s="2" t="s">
        <v>1699</v>
      </c>
      <c r="N576" s="31">
        <v>43739</v>
      </c>
      <c r="O576" s="35">
        <v>147000</v>
      </c>
      <c r="P576" s="32">
        <v>12654</v>
      </c>
      <c r="Q576" s="31">
        <v>43739</v>
      </c>
      <c r="R576" s="31">
        <v>43830</v>
      </c>
      <c r="S576" s="2" t="s">
        <v>765</v>
      </c>
      <c r="T576" s="2"/>
      <c r="U576" s="35"/>
      <c r="V576" s="35"/>
      <c r="W576" s="2" t="s">
        <v>165</v>
      </c>
      <c r="X576" s="2"/>
      <c r="Y576" s="2"/>
      <c r="Z576" s="2"/>
      <c r="AA576" s="2"/>
      <c r="AB576" s="2"/>
      <c r="AC576" s="2"/>
      <c r="AD576" s="2"/>
      <c r="AE576" s="2"/>
      <c r="AF576" s="2"/>
      <c r="AG576" s="35"/>
      <c r="AH576" s="35"/>
      <c r="AI576" s="2"/>
      <c r="AJ576" s="2"/>
      <c r="AK576" s="35"/>
      <c r="AL576" s="55">
        <f t="shared" si="4"/>
        <v>147000</v>
      </c>
      <c r="AM576" s="35"/>
      <c r="AN576" s="35"/>
      <c r="AO576" s="176"/>
      <c r="AP576" s="2"/>
      <c r="AQ576" s="2"/>
      <c r="AR576" s="2"/>
      <c r="AS576" s="2"/>
      <c r="AT576" s="2"/>
      <c r="AU576" s="1"/>
      <c r="AV576" s="1"/>
      <c r="AW576" s="1"/>
      <c r="AX576" s="1"/>
      <c r="AY576" s="1"/>
      <c r="AZ576" s="1"/>
      <c r="BA576" s="1"/>
      <c r="BB576" s="1"/>
      <c r="BC576" s="1"/>
      <c r="BD576" s="1"/>
      <c r="BE576" s="1"/>
      <c r="BF576" s="1"/>
      <c r="BG576" s="1"/>
      <c r="BH576" s="1"/>
      <c r="BI576" s="1"/>
      <c r="BJ576" s="1"/>
      <c r="BK576" s="1"/>
      <c r="BL576" s="1"/>
      <c r="BM576" s="1"/>
    </row>
    <row r="577" spans="1:65" ht="25.5" x14ac:dyDescent="0.2">
      <c r="A577" s="184">
        <v>265</v>
      </c>
      <c r="B577" s="181" t="s">
        <v>1700</v>
      </c>
      <c r="C577" s="2" t="s">
        <v>1220</v>
      </c>
      <c r="D577" s="10" t="s">
        <v>158</v>
      </c>
      <c r="E577" s="2" t="s">
        <v>123</v>
      </c>
      <c r="F577" s="39" t="s">
        <v>1701</v>
      </c>
      <c r="G577" s="6" t="s">
        <v>1702</v>
      </c>
      <c r="H577" s="7" t="s">
        <v>1117</v>
      </c>
      <c r="I577" s="31">
        <v>43685</v>
      </c>
      <c r="J577" s="31">
        <v>44051</v>
      </c>
      <c r="K577" s="137" t="s">
        <v>1703</v>
      </c>
      <c r="L577" s="136" t="s">
        <v>1704</v>
      </c>
      <c r="M577" s="2" t="s">
        <v>945</v>
      </c>
      <c r="N577" s="31">
        <v>43741</v>
      </c>
      <c r="O577" s="35">
        <v>5240</v>
      </c>
      <c r="P577" s="32">
        <v>12651</v>
      </c>
      <c r="Q577" s="31">
        <v>43741</v>
      </c>
      <c r="R577" s="31">
        <v>43830</v>
      </c>
      <c r="S577" s="2" t="s">
        <v>765</v>
      </c>
      <c r="T577" s="2"/>
      <c r="U577" s="35"/>
      <c r="V577" s="35"/>
      <c r="W577" s="2" t="s">
        <v>141</v>
      </c>
      <c r="X577" s="2"/>
      <c r="Y577" s="2"/>
      <c r="Z577" s="2"/>
      <c r="AA577" s="2"/>
      <c r="AB577" s="2"/>
      <c r="AC577" s="2"/>
      <c r="AD577" s="2"/>
      <c r="AE577" s="2"/>
      <c r="AF577" s="2"/>
      <c r="AG577" s="35"/>
      <c r="AH577" s="35"/>
      <c r="AI577" s="2"/>
      <c r="AJ577" s="2"/>
      <c r="AK577" s="35"/>
      <c r="AL577" s="55">
        <f t="shared" si="4"/>
        <v>5240</v>
      </c>
      <c r="AM577" s="35"/>
      <c r="AN577" s="35"/>
      <c r="AO577" s="176"/>
      <c r="AP577" s="2"/>
      <c r="AQ577" s="2"/>
      <c r="AR577" s="2"/>
      <c r="AS577" s="2"/>
      <c r="AT577" s="2"/>
      <c r="AU577" s="1"/>
      <c r="AV577" s="1"/>
      <c r="AW577" s="1"/>
      <c r="AX577" s="1"/>
      <c r="AY577" s="1"/>
      <c r="AZ577" s="1"/>
      <c r="BA577" s="1"/>
      <c r="BB577" s="1"/>
      <c r="BC577" s="1"/>
      <c r="BD577" s="1"/>
      <c r="BE577" s="1"/>
      <c r="BF577" s="1"/>
      <c r="BG577" s="1"/>
      <c r="BH577" s="1"/>
      <c r="BI577" s="1"/>
      <c r="BJ577" s="1"/>
      <c r="BK577" s="1"/>
      <c r="BL577" s="1"/>
      <c r="BM577" s="1"/>
    </row>
    <row r="578" spans="1:65" ht="25.5" x14ac:dyDescent="0.2">
      <c r="A578" s="184">
        <v>266</v>
      </c>
      <c r="B578" s="181" t="s">
        <v>1548</v>
      </c>
      <c r="C578" s="2" t="s">
        <v>1193</v>
      </c>
      <c r="D578" s="10" t="s">
        <v>158</v>
      </c>
      <c r="E578" s="2" t="s">
        <v>123</v>
      </c>
      <c r="F578" s="39" t="s">
        <v>1549</v>
      </c>
      <c r="G578" s="6" t="s">
        <v>1550</v>
      </c>
      <c r="H578" s="7" t="s">
        <v>1165</v>
      </c>
      <c r="I578" s="31">
        <v>43686</v>
      </c>
      <c r="J578" s="31">
        <v>44052</v>
      </c>
      <c r="K578" s="137" t="s">
        <v>1705</v>
      </c>
      <c r="L578" s="136" t="s">
        <v>1551</v>
      </c>
      <c r="M578" s="2" t="s">
        <v>1523</v>
      </c>
      <c r="N578" s="31">
        <v>43742</v>
      </c>
      <c r="O578" s="35">
        <v>11990</v>
      </c>
      <c r="P578" s="32">
        <v>12651</v>
      </c>
      <c r="Q578" s="31">
        <v>43742</v>
      </c>
      <c r="R578" s="31">
        <v>43830</v>
      </c>
      <c r="S578" s="2" t="s">
        <v>765</v>
      </c>
      <c r="T578" s="2"/>
      <c r="U578" s="35"/>
      <c r="V578" s="35"/>
      <c r="W578" s="2" t="s">
        <v>165</v>
      </c>
      <c r="X578" s="2"/>
      <c r="Y578" s="2"/>
      <c r="Z578" s="2"/>
      <c r="AA578" s="2"/>
      <c r="AB578" s="2"/>
      <c r="AC578" s="2"/>
      <c r="AD578" s="2"/>
      <c r="AE578" s="2"/>
      <c r="AF578" s="2"/>
      <c r="AG578" s="35"/>
      <c r="AH578" s="35"/>
      <c r="AI578" s="2"/>
      <c r="AJ578" s="2"/>
      <c r="AK578" s="35"/>
      <c r="AL578" s="55">
        <f t="shared" si="4"/>
        <v>11990</v>
      </c>
      <c r="AM578" s="35"/>
      <c r="AN578" s="35">
        <v>11990</v>
      </c>
      <c r="AO578" s="176"/>
      <c r="AP578" s="2"/>
      <c r="AQ578" s="2"/>
      <c r="AR578" s="2"/>
      <c r="AS578" s="2"/>
      <c r="AT578" s="2"/>
      <c r="AU578" s="1"/>
      <c r="AV578" s="1"/>
      <c r="AW578" s="1"/>
      <c r="AX578" s="1"/>
      <c r="AY578" s="1"/>
      <c r="AZ578" s="1"/>
      <c r="BA578" s="1"/>
      <c r="BB578" s="1"/>
      <c r="BC578" s="1"/>
      <c r="BD578" s="1"/>
      <c r="BE578" s="1"/>
      <c r="BF578" s="1"/>
      <c r="BG578" s="1"/>
      <c r="BH578" s="1"/>
      <c r="BI578" s="1"/>
      <c r="BJ578" s="1"/>
      <c r="BK578" s="1"/>
      <c r="BL578" s="1"/>
      <c r="BM578" s="1"/>
    </row>
    <row r="579" spans="1:65" ht="38.25" x14ac:dyDescent="0.2">
      <c r="A579" s="184">
        <v>267</v>
      </c>
      <c r="B579" s="181" t="s">
        <v>1046</v>
      </c>
      <c r="C579" s="2" t="s">
        <v>817</v>
      </c>
      <c r="D579" s="10" t="s">
        <v>124</v>
      </c>
      <c r="E579" s="2" t="s">
        <v>123</v>
      </c>
      <c r="F579" s="39" t="s">
        <v>1047</v>
      </c>
      <c r="G579" s="6" t="s">
        <v>1709</v>
      </c>
      <c r="H579" s="7" t="s">
        <v>764</v>
      </c>
      <c r="I579" s="31">
        <v>43381</v>
      </c>
      <c r="J579" s="31">
        <v>43746</v>
      </c>
      <c r="K579" s="137" t="s">
        <v>1706</v>
      </c>
      <c r="L579" s="136" t="s">
        <v>295</v>
      </c>
      <c r="M579" s="2" t="s">
        <v>172</v>
      </c>
      <c r="N579" s="31">
        <v>43745</v>
      </c>
      <c r="O579" s="35">
        <v>43200</v>
      </c>
      <c r="P579" s="32">
        <v>12654</v>
      </c>
      <c r="Q579" s="31">
        <v>43745</v>
      </c>
      <c r="R579" s="31">
        <v>43830</v>
      </c>
      <c r="S579" s="2" t="s">
        <v>765</v>
      </c>
      <c r="T579" s="2"/>
      <c r="U579" s="35"/>
      <c r="V579" s="35"/>
      <c r="W579" s="2" t="s">
        <v>141</v>
      </c>
      <c r="X579" s="2"/>
      <c r="Y579" s="2"/>
      <c r="Z579" s="2"/>
      <c r="AA579" s="2"/>
      <c r="AB579" s="2"/>
      <c r="AC579" s="2"/>
      <c r="AD579" s="2"/>
      <c r="AE579" s="2"/>
      <c r="AF579" s="2"/>
      <c r="AG579" s="35"/>
      <c r="AH579" s="35"/>
      <c r="AI579" s="2"/>
      <c r="AJ579" s="2"/>
      <c r="AK579" s="35"/>
      <c r="AL579" s="55">
        <f t="shared" si="4"/>
        <v>43200</v>
      </c>
      <c r="AM579" s="35"/>
      <c r="AN579" s="35">
        <v>43200</v>
      </c>
      <c r="AO579" s="176"/>
      <c r="AP579" s="2"/>
      <c r="AQ579" s="2"/>
      <c r="AR579" s="2"/>
      <c r="AS579" s="2"/>
      <c r="AT579" s="2"/>
      <c r="AU579" s="1"/>
      <c r="AV579" s="1"/>
      <c r="AW579" s="1"/>
      <c r="AX579" s="1"/>
      <c r="AY579" s="1"/>
      <c r="AZ579" s="1"/>
      <c r="BA579" s="1"/>
      <c r="BB579" s="1"/>
      <c r="BC579" s="1"/>
      <c r="BD579" s="1"/>
      <c r="BE579" s="1"/>
      <c r="BF579" s="1"/>
      <c r="BG579" s="1"/>
      <c r="BH579" s="1"/>
      <c r="BI579" s="1"/>
      <c r="BJ579" s="1"/>
      <c r="BK579" s="1"/>
      <c r="BL579" s="1"/>
      <c r="BM579" s="1"/>
    </row>
    <row r="580" spans="1:65" ht="38.25" x14ac:dyDescent="0.2">
      <c r="A580" s="184">
        <v>268</v>
      </c>
      <c r="B580" s="181" t="s">
        <v>1707</v>
      </c>
      <c r="C580" s="2" t="s">
        <v>1109</v>
      </c>
      <c r="D580" s="10" t="s">
        <v>124</v>
      </c>
      <c r="E580" s="2" t="s">
        <v>123</v>
      </c>
      <c r="F580" s="39" t="s">
        <v>1710</v>
      </c>
      <c r="G580" s="6" t="s">
        <v>1708</v>
      </c>
      <c r="H580" s="7" t="s">
        <v>1104</v>
      </c>
      <c r="I580" s="31">
        <v>43644</v>
      </c>
      <c r="J580" s="31">
        <v>44010</v>
      </c>
      <c r="K580" s="137" t="s">
        <v>1713</v>
      </c>
      <c r="L580" s="136" t="s">
        <v>1711</v>
      </c>
      <c r="M580" s="2" t="s">
        <v>1712</v>
      </c>
      <c r="N580" s="31">
        <v>43747</v>
      </c>
      <c r="O580" s="35">
        <v>6897.55</v>
      </c>
      <c r="P580" s="32">
        <v>12658</v>
      </c>
      <c r="Q580" s="31">
        <v>43747</v>
      </c>
      <c r="R580" s="31">
        <v>43830</v>
      </c>
      <c r="S580" s="2" t="s">
        <v>765</v>
      </c>
      <c r="T580" s="2"/>
      <c r="U580" s="35"/>
      <c r="V580" s="35"/>
      <c r="W580" s="2" t="s">
        <v>141</v>
      </c>
      <c r="X580" s="2"/>
      <c r="Y580" s="2"/>
      <c r="Z580" s="2"/>
      <c r="AA580" s="2"/>
      <c r="AB580" s="2"/>
      <c r="AC580" s="2"/>
      <c r="AD580" s="2"/>
      <c r="AE580" s="2"/>
      <c r="AF580" s="2"/>
      <c r="AG580" s="35"/>
      <c r="AH580" s="35"/>
      <c r="AI580" s="2"/>
      <c r="AJ580" s="2"/>
      <c r="AK580" s="35"/>
      <c r="AL580" s="55">
        <f t="shared" si="4"/>
        <v>6897.55</v>
      </c>
      <c r="AM580" s="35"/>
      <c r="AN580" s="35">
        <v>3917.55</v>
      </c>
      <c r="AO580" s="176"/>
      <c r="AP580" s="2"/>
      <c r="AQ580" s="2"/>
      <c r="AR580" s="2"/>
      <c r="AS580" s="2"/>
      <c r="AT580" s="2"/>
      <c r="AU580" s="1"/>
      <c r="AV580" s="1"/>
      <c r="AW580" s="1"/>
      <c r="AX580" s="1"/>
      <c r="AY580" s="1"/>
      <c r="AZ580" s="1"/>
      <c r="BA580" s="1"/>
      <c r="BB580" s="1"/>
      <c r="BC580" s="1"/>
      <c r="BD580" s="1"/>
      <c r="BE580" s="1"/>
      <c r="BF580" s="1"/>
      <c r="BG580" s="1"/>
      <c r="BH580" s="1"/>
      <c r="BI580" s="1"/>
      <c r="BJ580" s="1"/>
      <c r="BK580" s="1"/>
      <c r="BL580" s="1"/>
      <c r="BM580" s="1"/>
    </row>
    <row r="581" spans="1:65" ht="38.25" x14ac:dyDescent="0.2">
      <c r="A581" s="184">
        <v>269</v>
      </c>
      <c r="B581" s="181" t="s">
        <v>1707</v>
      </c>
      <c r="C581" s="2" t="s">
        <v>1109</v>
      </c>
      <c r="D581" s="10" t="s">
        <v>124</v>
      </c>
      <c r="E581" s="2" t="s">
        <v>123</v>
      </c>
      <c r="F581" s="39" t="s">
        <v>1710</v>
      </c>
      <c r="G581" s="6" t="s">
        <v>1708</v>
      </c>
      <c r="H581" s="7" t="s">
        <v>1104</v>
      </c>
      <c r="I581" s="31">
        <v>43644</v>
      </c>
      <c r="J581" s="31">
        <v>44010</v>
      </c>
      <c r="K581" s="137" t="s">
        <v>1714</v>
      </c>
      <c r="L581" s="136" t="s">
        <v>1145</v>
      </c>
      <c r="M581" s="2" t="s">
        <v>1146</v>
      </c>
      <c r="N581" s="31">
        <v>43747</v>
      </c>
      <c r="O581" s="35">
        <v>17226.05</v>
      </c>
      <c r="P581" s="32">
        <v>12658</v>
      </c>
      <c r="Q581" s="31">
        <v>43747</v>
      </c>
      <c r="R581" s="31">
        <v>43830</v>
      </c>
      <c r="S581" s="2" t="s">
        <v>765</v>
      </c>
      <c r="T581" s="2"/>
      <c r="U581" s="35"/>
      <c r="V581" s="35"/>
      <c r="W581" s="2" t="s">
        <v>141</v>
      </c>
      <c r="X581" s="2"/>
      <c r="Y581" s="2"/>
      <c r="Z581" s="2"/>
      <c r="AA581" s="2"/>
      <c r="AB581" s="2"/>
      <c r="AC581" s="2"/>
      <c r="AD581" s="2"/>
      <c r="AE581" s="2"/>
      <c r="AF581" s="2"/>
      <c r="AG581" s="35"/>
      <c r="AH581" s="35"/>
      <c r="AI581" s="2"/>
      <c r="AJ581" s="2"/>
      <c r="AK581" s="35"/>
      <c r="AL581" s="55">
        <f t="shared" si="4"/>
        <v>17226.05</v>
      </c>
      <c r="AM581" s="35"/>
      <c r="AN581" s="35">
        <v>5270.35</v>
      </c>
      <c r="AO581" s="176"/>
      <c r="AP581" s="2"/>
      <c r="AQ581" s="2"/>
      <c r="AR581" s="2"/>
      <c r="AS581" s="2"/>
      <c r="AT581" s="2"/>
      <c r="AU581" s="1"/>
      <c r="AV581" s="1"/>
      <c r="AW581" s="1"/>
      <c r="AX581" s="1"/>
      <c r="AY581" s="1"/>
      <c r="AZ581" s="1"/>
      <c r="BA581" s="1"/>
      <c r="BB581" s="1"/>
      <c r="BC581" s="1"/>
      <c r="BD581" s="1"/>
      <c r="BE581" s="1"/>
      <c r="BF581" s="1"/>
      <c r="BG581" s="1"/>
      <c r="BH581" s="1"/>
      <c r="BI581" s="1"/>
      <c r="BJ581" s="1"/>
      <c r="BK581" s="1"/>
      <c r="BL581" s="1"/>
      <c r="BM581" s="1"/>
    </row>
    <row r="582" spans="1:65" ht="38.25" x14ac:dyDescent="0.2">
      <c r="A582" s="184">
        <v>270</v>
      </c>
      <c r="B582" s="181" t="s">
        <v>1188</v>
      </c>
      <c r="C582" s="2" t="s">
        <v>1189</v>
      </c>
      <c r="D582" s="10" t="s">
        <v>124</v>
      </c>
      <c r="E582" s="2" t="s">
        <v>123</v>
      </c>
      <c r="F582" s="39" t="s">
        <v>1190</v>
      </c>
      <c r="G582" s="6" t="s">
        <v>1255</v>
      </c>
      <c r="H582" s="7" t="s">
        <v>1191</v>
      </c>
      <c r="I582" s="31">
        <v>43439</v>
      </c>
      <c r="J582" s="31">
        <v>43804</v>
      </c>
      <c r="K582" s="137" t="s">
        <v>1717</v>
      </c>
      <c r="L582" s="136" t="s">
        <v>1718</v>
      </c>
      <c r="M582" s="2" t="s">
        <v>177</v>
      </c>
      <c r="N582" s="31">
        <v>43752</v>
      </c>
      <c r="O582" s="35">
        <v>872414.94</v>
      </c>
      <c r="P582" s="32">
        <v>12660</v>
      </c>
      <c r="Q582" s="31">
        <v>43752</v>
      </c>
      <c r="R582" s="31">
        <v>43830</v>
      </c>
      <c r="S582" s="2" t="s">
        <v>765</v>
      </c>
      <c r="T582" s="2"/>
      <c r="U582" s="35"/>
      <c r="V582" s="35"/>
      <c r="W582" s="2" t="s">
        <v>141</v>
      </c>
      <c r="X582" s="2"/>
      <c r="Y582" s="2"/>
      <c r="Z582" s="2"/>
      <c r="AA582" s="2"/>
      <c r="AB582" s="2"/>
      <c r="AC582" s="2"/>
      <c r="AD582" s="2"/>
      <c r="AE582" s="2"/>
      <c r="AF582" s="2"/>
      <c r="AG582" s="35"/>
      <c r="AH582" s="35"/>
      <c r="AI582" s="2"/>
      <c r="AJ582" s="2"/>
      <c r="AK582" s="35"/>
      <c r="AL582" s="55">
        <f t="shared" si="4"/>
        <v>872414.94</v>
      </c>
      <c r="AM582" s="35"/>
      <c r="AN582" s="35">
        <v>814654.94</v>
      </c>
      <c r="AO582" s="176"/>
      <c r="AP582" s="2"/>
      <c r="AQ582" s="2"/>
      <c r="AR582" s="2"/>
      <c r="AS582" s="2"/>
      <c r="AT582" s="2"/>
      <c r="AU582" s="1"/>
      <c r="AV582" s="1"/>
      <c r="AW582" s="1"/>
      <c r="AX582" s="1"/>
      <c r="AY582" s="1"/>
      <c r="AZ582" s="1"/>
      <c r="BA582" s="1"/>
      <c r="BB582" s="1"/>
      <c r="BC582" s="1"/>
      <c r="BD582" s="1"/>
      <c r="BE582" s="1"/>
      <c r="BF582" s="1"/>
      <c r="BG582" s="1"/>
      <c r="BH582" s="1"/>
      <c r="BI582" s="1"/>
      <c r="BJ582" s="1"/>
      <c r="BK582" s="1"/>
      <c r="BL582" s="1"/>
      <c r="BM582" s="1"/>
    </row>
    <row r="583" spans="1:65" ht="63.75" x14ac:dyDescent="0.2">
      <c r="A583" s="184">
        <v>271</v>
      </c>
      <c r="B583" s="181" t="s">
        <v>1246</v>
      </c>
      <c r="C583" s="2" t="s">
        <v>1247</v>
      </c>
      <c r="D583" s="10" t="s">
        <v>158</v>
      </c>
      <c r="E583" s="2" t="s">
        <v>123</v>
      </c>
      <c r="F583" s="39" t="s">
        <v>1248</v>
      </c>
      <c r="G583" s="6" t="s">
        <v>1249</v>
      </c>
      <c r="H583" s="7" t="s">
        <v>1250</v>
      </c>
      <c r="I583" s="31">
        <v>43431</v>
      </c>
      <c r="J583" s="31">
        <v>43796</v>
      </c>
      <c r="K583" s="137" t="s">
        <v>1719</v>
      </c>
      <c r="L583" s="136" t="s">
        <v>283</v>
      </c>
      <c r="M583" s="2" t="s">
        <v>177</v>
      </c>
      <c r="N583" s="31">
        <v>43752</v>
      </c>
      <c r="O583" s="35">
        <v>40920</v>
      </c>
      <c r="P583" s="32">
        <v>12660</v>
      </c>
      <c r="Q583" s="31">
        <v>43752</v>
      </c>
      <c r="R583" s="31">
        <v>43830</v>
      </c>
      <c r="S583" s="2" t="s">
        <v>765</v>
      </c>
      <c r="T583" s="2"/>
      <c r="U583" s="35"/>
      <c r="V583" s="35"/>
      <c r="W583" s="2" t="s">
        <v>141</v>
      </c>
      <c r="X583" s="2"/>
      <c r="Y583" s="2"/>
      <c r="Z583" s="2"/>
      <c r="AA583" s="2"/>
      <c r="AB583" s="2"/>
      <c r="AC583" s="2"/>
      <c r="AD583" s="2"/>
      <c r="AE583" s="2"/>
      <c r="AF583" s="2"/>
      <c r="AG583" s="35"/>
      <c r="AH583" s="35"/>
      <c r="AI583" s="2"/>
      <c r="AJ583" s="2"/>
      <c r="AK583" s="35"/>
      <c r="AL583" s="55">
        <f t="shared" si="4"/>
        <v>40920</v>
      </c>
      <c r="AM583" s="35"/>
      <c r="AN583" s="35">
        <v>40920</v>
      </c>
      <c r="AO583" s="176"/>
      <c r="AP583" s="2"/>
      <c r="AQ583" s="2"/>
      <c r="AR583" s="2"/>
      <c r="AS583" s="2"/>
      <c r="AT583" s="2"/>
      <c r="AU583" s="1"/>
      <c r="AV583" s="1"/>
      <c r="AW583" s="1"/>
      <c r="AX583" s="1"/>
      <c r="AY583" s="1"/>
      <c r="AZ583" s="1"/>
      <c r="BA583" s="1"/>
      <c r="BB583" s="1"/>
      <c r="BC583" s="1"/>
      <c r="BD583" s="1"/>
      <c r="BE583" s="1"/>
      <c r="BF583" s="1"/>
      <c r="BG583" s="1"/>
      <c r="BH583" s="1"/>
      <c r="BI583" s="1"/>
      <c r="BJ583" s="1"/>
      <c r="BK583" s="1"/>
      <c r="BL583" s="1"/>
      <c r="BM583" s="1"/>
    </row>
    <row r="584" spans="1:65" ht="38.25" x14ac:dyDescent="0.2">
      <c r="A584" s="184">
        <v>272</v>
      </c>
      <c r="B584" s="181" t="s">
        <v>1251</v>
      </c>
      <c r="C584" s="2" t="s">
        <v>1252</v>
      </c>
      <c r="D584" s="10" t="s">
        <v>158</v>
      </c>
      <c r="E584" s="2" t="s">
        <v>123</v>
      </c>
      <c r="F584" s="39" t="s">
        <v>1253</v>
      </c>
      <c r="G584" s="6" t="s">
        <v>1254</v>
      </c>
      <c r="H584" s="7" t="s">
        <v>1038</v>
      </c>
      <c r="I584" s="31">
        <v>43500</v>
      </c>
      <c r="J584" s="31">
        <v>43865</v>
      </c>
      <c r="K584" s="137" t="s">
        <v>1720</v>
      </c>
      <c r="L584" s="136" t="s">
        <v>186</v>
      </c>
      <c r="M584" s="2" t="s">
        <v>187</v>
      </c>
      <c r="N584" s="31">
        <v>43752</v>
      </c>
      <c r="O584" s="35">
        <v>23311.9</v>
      </c>
      <c r="P584" s="32">
        <v>12660</v>
      </c>
      <c r="Q584" s="31">
        <v>43752</v>
      </c>
      <c r="R584" s="31">
        <v>43830</v>
      </c>
      <c r="S584" s="2" t="s">
        <v>765</v>
      </c>
      <c r="T584" s="2"/>
      <c r="U584" s="35"/>
      <c r="V584" s="35"/>
      <c r="W584" s="2" t="s">
        <v>1415</v>
      </c>
      <c r="X584" s="2"/>
      <c r="Y584" s="2"/>
      <c r="Z584" s="2"/>
      <c r="AA584" s="2"/>
      <c r="AB584" s="2"/>
      <c r="AC584" s="2"/>
      <c r="AD584" s="2"/>
      <c r="AE584" s="2"/>
      <c r="AF584" s="2"/>
      <c r="AG584" s="35"/>
      <c r="AH584" s="35"/>
      <c r="AI584" s="2"/>
      <c r="AJ584" s="2"/>
      <c r="AK584" s="35"/>
      <c r="AL584" s="55">
        <f t="shared" si="4"/>
        <v>23311.9</v>
      </c>
      <c r="AM584" s="35"/>
      <c r="AN584" s="35">
        <v>23311.9</v>
      </c>
      <c r="AO584" s="176"/>
      <c r="AP584" s="2"/>
      <c r="AQ584" s="2"/>
      <c r="AR584" s="2"/>
      <c r="AS584" s="2"/>
      <c r="AT584" s="2"/>
      <c r="AU584" s="1"/>
      <c r="AV584" s="1"/>
      <c r="AW584" s="1"/>
      <c r="AX584" s="1"/>
      <c r="AY584" s="1"/>
      <c r="AZ584" s="1"/>
      <c r="BA584" s="1"/>
      <c r="BB584" s="1"/>
      <c r="BC584" s="1"/>
      <c r="BD584" s="1"/>
      <c r="BE584" s="1"/>
      <c r="BF584" s="1"/>
      <c r="BG584" s="1"/>
      <c r="BH584" s="1"/>
      <c r="BI584" s="1"/>
      <c r="BJ584" s="1"/>
      <c r="BK584" s="1"/>
      <c r="BL584" s="1"/>
      <c r="BM584" s="1"/>
    </row>
    <row r="585" spans="1:65" ht="38.25" x14ac:dyDescent="0.2">
      <c r="A585" s="184">
        <v>273</v>
      </c>
      <c r="B585" s="181" t="s">
        <v>1465</v>
      </c>
      <c r="C585" s="2" t="s">
        <v>1466</v>
      </c>
      <c r="D585" s="10" t="s">
        <v>124</v>
      </c>
      <c r="E585" s="2" t="s">
        <v>123</v>
      </c>
      <c r="F585" s="39" t="s">
        <v>1467</v>
      </c>
      <c r="G585" s="6" t="s">
        <v>1468</v>
      </c>
      <c r="H585" s="7" t="s">
        <v>1469</v>
      </c>
      <c r="I585" s="31">
        <v>43396</v>
      </c>
      <c r="J585" s="31">
        <v>43761</v>
      </c>
      <c r="K585" s="137" t="s">
        <v>1721</v>
      </c>
      <c r="L585" s="136" t="s">
        <v>283</v>
      </c>
      <c r="M585" s="2" t="s">
        <v>177</v>
      </c>
      <c r="N585" s="31">
        <v>43752</v>
      </c>
      <c r="O585" s="35">
        <v>38100</v>
      </c>
      <c r="P585" s="32">
        <v>12660</v>
      </c>
      <c r="Q585" s="31">
        <v>43752</v>
      </c>
      <c r="R585" s="31">
        <v>43830</v>
      </c>
      <c r="S585" s="2" t="s">
        <v>765</v>
      </c>
      <c r="T585" s="2"/>
      <c r="U585" s="35"/>
      <c r="V585" s="35"/>
      <c r="W585" s="2" t="s">
        <v>141</v>
      </c>
      <c r="X585" s="2"/>
      <c r="Y585" s="2"/>
      <c r="Z585" s="2"/>
      <c r="AA585" s="2"/>
      <c r="AB585" s="2"/>
      <c r="AC585" s="2"/>
      <c r="AD585" s="2"/>
      <c r="AE585" s="2"/>
      <c r="AF585" s="2"/>
      <c r="AG585" s="35"/>
      <c r="AH585" s="35"/>
      <c r="AI585" s="2"/>
      <c r="AJ585" s="2"/>
      <c r="AK585" s="35"/>
      <c r="AL585" s="55">
        <f t="shared" si="4"/>
        <v>38100</v>
      </c>
      <c r="AM585" s="35"/>
      <c r="AN585" s="35">
        <v>38100</v>
      </c>
      <c r="AO585" s="176"/>
      <c r="AP585" s="2"/>
      <c r="AQ585" s="2"/>
      <c r="AR585" s="2"/>
      <c r="AS585" s="2"/>
      <c r="AT585" s="2"/>
      <c r="AU585" s="1"/>
      <c r="AV585" s="1"/>
      <c r="AW585" s="1"/>
      <c r="AX585" s="1"/>
      <c r="AY585" s="1"/>
      <c r="AZ585" s="1"/>
      <c r="BA585" s="1"/>
      <c r="BB585" s="1"/>
      <c r="BC585" s="1"/>
      <c r="BD585" s="1"/>
      <c r="BE585" s="1"/>
      <c r="BF585" s="1"/>
      <c r="BG585" s="1"/>
      <c r="BH585" s="1"/>
      <c r="BI585" s="1"/>
      <c r="BJ585" s="1"/>
      <c r="BK585" s="1"/>
      <c r="BL585" s="1"/>
      <c r="BM585" s="1"/>
    </row>
    <row r="586" spans="1:65" ht="38.25" x14ac:dyDescent="0.2">
      <c r="A586" s="184">
        <v>274</v>
      </c>
      <c r="B586" s="181" t="s">
        <v>1302</v>
      </c>
      <c r="C586" s="2" t="s">
        <v>1303</v>
      </c>
      <c r="D586" s="10" t="s">
        <v>158</v>
      </c>
      <c r="E586" s="2" t="s">
        <v>123</v>
      </c>
      <c r="F586" s="39" t="s">
        <v>1304</v>
      </c>
      <c r="G586" s="6" t="s">
        <v>1305</v>
      </c>
      <c r="H586" s="7" t="s">
        <v>1306</v>
      </c>
      <c r="I586" s="31">
        <v>43451</v>
      </c>
      <c r="J586" s="31">
        <v>43816</v>
      </c>
      <c r="K586" s="137" t="s">
        <v>1722</v>
      </c>
      <c r="L586" s="136" t="s">
        <v>186</v>
      </c>
      <c r="M586" s="2" t="s">
        <v>187</v>
      </c>
      <c r="N586" s="31">
        <v>43752</v>
      </c>
      <c r="O586" s="35">
        <v>98700</v>
      </c>
      <c r="P586" s="32">
        <v>12660</v>
      </c>
      <c r="Q586" s="31">
        <v>43752</v>
      </c>
      <c r="R586" s="31">
        <v>43830</v>
      </c>
      <c r="S586" s="2" t="s">
        <v>765</v>
      </c>
      <c r="T586" s="2"/>
      <c r="U586" s="35"/>
      <c r="V586" s="35"/>
      <c r="W586" s="2" t="s">
        <v>141</v>
      </c>
      <c r="X586" s="2"/>
      <c r="Y586" s="2"/>
      <c r="Z586" s="2"/>
      <c r="AA586" s="2"/>
      <c r="AB586" s="2"/>
      <c r="AC586" s="2"/>
      <c r="AD586" s="2"/>
      <c r="AE586" s="2"/>
      <c r="AF586" s="2"/>
      <c r="AG586" s="35"/>
      <c r="AH586" s="35"/>
      <c r="AI586" s="2"/>
      <c r="AJ586" s="2"/>
      <c r="AK586" s="35"/>
      <c r="AL586" s="55">
        <f t="shared" si="4"/>
        <v>98700</v>
      </c>
      <c r="AM586" s="35"/>
      <c r="AN586" s="35">
        <v>98700</v>
      </c>
      <c r="AO586" s="176"/>
      <c r="AP586" s="2"/>
      <c r="AQ586" s="2"/>
      <c r="AR586" s="2"/>
      <c r="AS586" s="2"/>
      <c r="AT586" s="2"/>
      <c r="AU586" s="1"/>
      <c r="AV586" s="1"/>
      <c r="AW586" s="1"/>
      <c r="AX586" s="1"/>
      <c r="AY586" s="1"/>
      <c r="AZ586" s="1"/>
      <c r="BA586" s="1"/>
      <c r="BB586" s="1"/>
      <c r="BC586" s="1"/>
      <c r="BD586" s="1"/>
      <c r="BE586" s="1"/>
      <c r="BF586" s="1"/>
      <c r="BG586" s="1"/>
      <c r="BH586" s="1"/>
      <c r="BI586" s="1"/>
      <c r="BJ586" s="1"/>
      <c r="BK586" s="1"/>
      <c r="BL586" s="1"/>
      <c r="BM586" s="1"/>
    </row>
    <row r="587" spans="1:65" ht="51" x14ac:dyDescent="0.2">
      <c r="A587" s="184">
        <v>275</v>
      </c>
      <c r="B587" s="181" t="s">
        <v>1724</v>
      </c>
      <c r="C587" s="2" t="s">
        <v>1142</v>
      </c>
      <c r="D587" s="8" t="s">
        <v>1289</v>
      </c>
      <c r="E587" s="2"/>
      <c r="F587" s="39" t="s">
        <v>1725</v>
      </c>
      <c r="G587" s="6"/>
      <c r="H587" s="70"/>
      <c r="I587" s="70"/>
      <c r="J587" s="70"/>
      <c r="K587" s="137" t="s">
        <v>1723</v>
      </c>
      <c r="L587" s="136" t="s">
        <v>1726</v>
      </c>
      <c r="M587" s="2" t="s">
        <v>1727</v>
      </c>
      <c r="N587" s="31">
        <v>43755</v>
      </c>
      <c r="O587" s="35">
        <v>4000</v>
      </c>
      <c r="P587" s="32">
        <v>12660</v>
      </c>
      <c r="Q587" s="31">
        <v>43755</v>
      </c>
      <c r="R587" s="31">
        <v>43830</v>
      </c>
      <c r="S587" s="2" t="s">
        <v>1728</v>
      </c>
      <c r="T587" s="2"/>
      <c r="U587" s="35"/>
      <c r="V587" s="35"/>
      <c r="W587" s="2" t="s">
        <v>115</v>
      </c>
      <c r="X587" s="2"/>
      <c r="Y587" s="2"/>
      <c r="Z587" s="2"/>
      <c r="AA587" s="2"/>
      <c r="AB587" s="2"/>
      <c r="AC587" s="2"/>
      <c r="AD587" s="2"/>
      <c r="AE587" s="2"/>
      <c r="AF587" s="2"/>
      <c r="AG587" s="35"/>
      <c r="AH587" s="35"/>
      <c r="AI587" s="2"/>
      <c r="AJ587" s="2"/>
      <c r="AK587" s="35"/>
      <c r="AL587" s="55">
        <f t="shared" si="4"/>
        <v>4000</v>
      </c>
      <c r="AM587" s="35"/>
      <c r="AN587" s="35"/>
      <c r="AO587" s="176"/>
      <c r="AP587" s="2"/>
      <c r="AQ587" s="2"/>
      <c r="AR587" s="2"/>
      <c r="AS587" s="2"/>
      <c r="AT587" s="2"/>
      <c r="AU587" s="1"/>
      <c r="AV587" s="1"/>
      <c r="AW587" s="1"/>
      <c r="AX587" s="1"/>
      <c r="AY587" s="1"/>
      <c r="AZ587" s="1"/>
      <c r="BA587" s="1"/>
      <c r="BB587" s="1"/>
      <c r="BC587" s="1"/>
      <c r="BD587" s="1"/>
      <c r="BE587" s="1"/>
      <c r="BF587" s="1"/>
      <c r="BG587" s="1"/>
      <c r="BH587" s="1"/>
      <c r="BI587" s="1"/>
      <c r="BJ587" s="1"/>
      <c r="BK587" s="1"/>
      <c r="BL587" s="1"/>
      <c r="BM587" s="1"/>
    </row>
    <row r="588" spans="1:65" ht="25.5" x14ac:dyDescent="0.2">
      <c r="A588" s="184">
        <v>276</v>
      </c>
      <c r="B588" s="181" t="s">
        <v>1730</v>
      </c>
      <c r="C588" s="2" t="s">
        <v>1352</v>
      </c>
      <c r="D588" s="10" t="s">
        <v>158</v>
      </c>
      <c r="E588" s="2" t="s">
        <v>123</v>
      </c>
      <c r="F588" s="39" t="s">
        <v>1731</v>
      </c>
      <c r="G588" s="6" t="s">
        <v>1732</v>
      </c>
      <c r="H588" s="7" t="s">
        <v>1195</v>
      </c>
      <c r="I588" s="31">
        <v>43754</v>
      </c>
      <c r="J588" s="31">
        <v>44120</v>
      </c>
      <c r="K588" s="137" t="s">
        <v>1729</v>
      </c>
      <c r="L588" s="136" t="s">
        <v>1733</v>
      </c>
      <c r="M588" s="2" t="s">
        <v>1734</v>
      </c>
      <c r="N588" s="31">
        <v>43755</v>
      </c>
      <c r="O588" s="35">
        <v>8500</v>
      </c>
      <c r="P588" s="32">
        <v>12669</v>
      </c>
      <c r="Q588" s="31">
        <v>43755</v>
      </c>
      <c r="R588" s="31">
        <v>43830</v>
      </c>
      <c r="S588" s="2" t="s">
        <v>765</v>
      </c>
      <c r="T588" s="2"/>
      <c r="U588" s="35"/>
      <c r="V588" s="35"/>
      <c r="W588" s="2" t="s">
        <v>141</v>
      </c>
      <c r="X588" s="2"/>
      <c r="Y588" s="2"/>
      <c r="Z588" s="2"/>
      <c r="AA588" s="2"/>
      <c r="AB588" s="2"/>
      <c r="AC588" s="2"/>
      <c r="AD588" s="2"/>
      <c r="AE588" s="2"/>
      <c r="AF588" s="2"/>
      <c r="AG588" s="35"/>
      <c r="AH588" s="35"/>
      <c r="AI588" s="2"/>
      <c r="AJ588" s="2"/>
      <c r="AK588" s="35"/>
      <c r="AL588" s="55">
        <f t="shared" si="4"/>
        <v>8500</v>
      </c>
      <c r="AM588" s="35"/>
      <c r="AN588" s="35"/>
      <c r="AO588" s="176"/>
      <c r="AP588" s="2"/>
      <c r="AQ588" s="2"/>
      <c r="AR588" s="2"/>
      <c r="AS588" s="2"/>
      <c r="AT588" s="2"/>
      <c r="AU588" s="1"/>
      <c r="AV588" s="1"/>
      <c r="AW588" s="1"/>
      <c r="AX588" s="1"/>
      <c r="AY588" s="1"/>
      <c r="AZ588" s="1"/>
      <c r="BA588" s="1"/>
      <c r="BB588" s="1"/>
      <c r="BC588" s="1"/>
      <c r="BD588" s="1"/>
      <c r="BE588" s="1"/>
      <c r="BF588" s="1"/>
      <c r="BG588" s="1"/>
      <c r="BH588" s="1"/>
      <c r="BI588" s="1"/>
      <c r="BJ588" s="1"/>
      <c r="BK588" s="1"/>
      <c r="BL588" s="1"/>
      <c r="BM588" s="1"/>
    </row>
    <row r="589" spans="1:65" ht="25.5" x14ac:dyDescent="0.2">
      <c r="A589" s="184">
        <v>277</v>
      </c>
      <c r="B589" s="181" t="s">
        <v>1700</v>
      </c>
      <c r="C589" s="2" t="s">
        <v>1220</v>
      </c>
      <c r="D589" s="10" t="s">
        <v>158</v>
      </c>
      <c r="E589" s="2" t="s">
        <v>123</v>
      </c>
      <c r="F589" s="39" t="s">
        <v>1701</v>
      </c>
      <c r="G589" s="6" t="s">
        <v>1702</v>
      </c>
      <c r="H589" s="7" t="s">
        <v>1117</v>
      </c>
      <c r="I589" s="31">
        <v>43685</v>
      </c>
      <c r="J589" s="31">
        <v>44051</v>
      </c>
      <c r="K589" s="137" t="s">
        <v>1735</v>
      </c>
      <c r="L589" s="136" t="s">
        <v>1736</v>
      </c>
      <c r="M589" s="2" t="s">
        <v>1235</v>
      </c>
      <c r="N589" s="31">
        <v>43756</v>
      </c>
      <c r="O589" s="35">
        <v>4500</v>
      </c>
      <c r="P589" s="32">
        <v>12665</v>
      </c>
      <c r="Q589" s="31">
        <v>43756</v>
      </c>
      <c r="R589" s="31">
        <v>43830</v>
      </c>
      <c r="S589" s="2" t="s">
        <v>765</v>
      </c>
      <c r="T589" s="2"/>
      <c r="U589" s="35"/>
      <c r="V589" s="35"/>
      <c r="W589" s="2" t="s">
        <v>141</v>
      </c>
      <c r="X589" s="2"/>
      <c r="Y589" s="2"/>
      <c r="Z589" s="2"/>
      <c r="AA589" s="2"/>
      <c r="AB589" s="2"/>
      <c r="AC589" s="2"/>
      <c r="AD589" s="2"/>
      <c r="AE589" s="2"/>
      <c r="AF589" s="2"/>
      <c r="AG589" s="35"/>
      <c r="AH589" s="35"/>
      <c r="AI589" s="2"/>
      <c r="AJ589" s="2"/>
      <c r="AK589" s="35"/>
      <c r="AL589" s="55">
        <f t="shared" si="4"/>
        <v>4500</v>
      </c>
      <c r="AM589" s="35"/>
      <c r="AN589" s="35">
        <v>4500</v>
      </c>
      <c r="AO589" s="176"/>
      <c r="AP589" s="2"/>
      <c r="AQ589" s="2"/>
      <c r="AR589" s="2"/>
      <c r="AS589" s="2"/>
      <c r="AT589" s="2"/>
      <c r="AU589" s="1"/>
      <c r="AV589" s="1"/>
      <c r="AW589" s="1"/>
      <c r="AX589" s="1"/>
      <c r="AY589" s="1"/>
      <c r="AZ589" s="1"/>
      <c r="BA589" s="1"/>
      <c r="BB589" s="1"/>
      <c r="BC589" s="1"/>
      <c r="BD589" s="1"/>
      <c r="BE589" s="1"/>
      <c r="BF589" s="1"/>
      <c r="BG589" s="1"/>
      <c r="BH589" s="1"/>
      <c r="BI589" s="1"/>
      <c r="BJ589" s="1"/>
      <c r="BK589" s="1"/>
      <c r="BL589" s="1"/>
      <c r="BM589" s="1"/>
    </row>
    <row r="590" spans="1:65" ht="25.5" x14ac:dyDescent="0.2">
      <c r="A590" s="184">
        <v>278</v>
      </c>
      <c r="B590" s="181" t="s">
        <v>1263</v>
      </c>
      <c r="C590" s="2" t="s">
        <v>1103</v>
      </c>
      <c r="D590" s="10" t="s">
        <v>158</v>
      </c>
      <c r="E590" s="2" t="s">
        <v>123</v>
      </c>
      <c r="F590" s="39" t="s">
        <v>1264</v>
      </c>
      <c r="G590" s="6" t="s">
        <v>1132</v>
      </c>
      <c r="H590" s="7" t="s">
        <v>1077</v>
      </c>
      <c r="I590" s="31">
        <v>43565</v>
      </c>
      <c r="J590" s="31">
        <v>43931</v>
      </c>
      <c r="K590" s="137" t="s">
        <v>1738</v>
      </c>
      <c r="L590" s="136" t="s">
        <v>1265</v>
      </c>
      <c r="M590" s="2" t="s">
        <v>1266</v>
      </c>
      <c r="N590" s="31">
        <v>43760</v>
      </c>
      <c r="O590" s="35">
        <v>8400</v>
      </c>
      <c r="P590" s="32">
        <v>12670</v>
      </c>
      <c r="Q590" s="31">
        <v>43760</v>
      </c>
      <c r="R590" s="31">
        <v>43830</v>
      </c>
      <c r="S590" s="2" t="s">
        <v>765</v>
      </c>
      <c r="T590" s="2"/>
      <c r="U590" s="35"/>
      <c r="V590" s="35"/>
      <c r="W590" s="2" t="s">
        <v>141</v>
      </c>
      <c r="X590" s="2"/>
      <c r="Y590" s="2"/>
      <c r="Z590" s="2"/>
      <c r="AA590" s="2"/>
      <c r="AB590" s="2"/>
      <c r="AC590" s="2"/>
      <c r="AD590" s="2"/>
      <c r="AE590" s="2"/>
      <c r="AF590" s="2"/>
      <c r="AG590" s="35"/>
      <c r="AH590" s="35"/>
      <c r="AI590" s="2"/>
      <c r="AJ590" s="2"/>
      <c r="AK590" s="35"/>
      <c r="AL590" s="55">
        <f t="shared" si="4"/>
        <v>8400</v>
      </c>
      <c r="AM590" s="35"/>
      <c r="AN590" s="35"/>
      <c r="AO590" s="176"/>
      <c r="AP590" s="2"/>
      <c r="AQ590" s="2"/>
      <c r="AR590" s="2"/>
      <c r="AS590" s="2"/>
      <c r="AT590" s="2"/>
      <c r="AU590" s="1"/>
      <c r="AV590" s="1"/>
      <c r="AW590" s="1"/>
      <c r="AX590" s="1"/>
      <c r="AY590" s="1"/>
      <c r="AZ590" s="1"/>
      <c r="BA590" s="1"/>
      <c r="BB590" s="1"/>
      <c r="BC590" s="1"/>
      <c r="BD590" s="1"/>
      <c r="BE590" s="1"/>
      <c r="BF590" s="1"/>
      <c r="BG590" s="1"/>
      <c r="BH590" s="1"/>
      <c r="BI590" s="1"/>
      <c r="BJ590" s="1"/>
      <c r="BK590" s="1"/>
      <c r="BL590" s="1"/>
      <c r="BM590" s="1"/>
    </row>
    <row r="591" spans="1:65" ht="25.5" x14ac:dyDescent="0.2">
      <c r="A591" s="184">
        <v>279</v>
      </c>
      <c r="B591" s="181" t="s">
        <v>1700</v>
      </c>
      <c r="C591" s="2" t="s">
        <v>1220</v>
      </c>
      <c r="D591" s="10" t="s">
        <v>158</v>
      </c>
      <c r="E591" s="2" t="s">
        <v>123</v>
      </c>
      <c r="F591" s="39" t="s">
        <v>1701</v>
      </c>
      <c r="G591" s="6" t="s">
        <v>1702</v>
      </c>
      <c r="H591" s="7" t="s">
        <v>1117</v>
      </c>
      <c r="I591" s="31">
        <v>43685</v>
      </c>
      <c r="J591" s="31">
        <v>44051</v>
      </c>
      <c r="K591" s="137" t="s">
        <v>1737</v>
      </c>
      <c r="L591" s="136" t="s">
        <v>1736</v>
      </c>
      <c r="M591" s="2" t="s">
        <v>1235</v>
      </c>
      <c r="N591" s="31">
        <v>43761</v>
      </c>
      <c r="O591" s="35">
        <v>7302</v>
      </c>
      <c r="P591" s="32">
        <v>12665</v>
      </c>
      <c r="Q591" s="31">
        <v>43761</v>
      </c>
      <c r="R591" s="31">
        <v>43830</v>
      </c>
      <c r="S591" s="2" t="s">
        <v>765</v>
      </c>
      <c r="T591" s="2"/>
      <c r="U591" s="35"/>
      <c r="V591" s="35"/>
      <c r="W591" s="2" t="s">
        <v>141</v>
      </c>
      <c r="X591" s="2"/>
      <c r="Y591" s="2"/>
      <c r="Z591" s="2"/>
      <c r="AA591" s="2"/>
      <c r="AB591" s="2"/>
      <c r="AC591" s="2"/>
      <c r="AD591" s="2"/>
      <c r="AE591" s="2"/>
      <c r="AF591" s="2"/>
      <c r="AG591" s="35"/>
      <c r="AH591" s="35"/>
      <c r="AI591" s="2"/>
      <c r="AJ591" s="2"/>
      <c r="AK591" s="35"/>
      <c r="AL591" s="55">
        <f t="shared" si="4"/>
        <v>7302</v>
      </c>
      <c r="AM591" s="35"/>
      <c r="AN591" s="35">
        <v>7302</v>
      </c>
      <c r="AO591" s="176"/>
      <c r="AP591" s="2"/>
      <c r="AQ591" s="2"/>
      <c r="AR591" s="2"/>
      <c r="AS591" s="2"/>
      <c r="AT591" s="2"/>
      <c r="AU591" s="1"/>
      <c r="AV591" s="1"/>
      <c r="AW591" s="1"/>
      <c r="AX591" s="1"/>
      <c r="AY591" s="1"/>
      <c r="AZ591" s="1"/>
      <c r="BA591" s="1"/>
      <c r="BB591" s="1"/>
      <c r="BC591" s="1"/>
      <c r="BD591" s="1"/>
      <c r="BE591" s="1"/>
      <c r="BF591" s="1"/>
      <c r="BG591" s="1"/>
      <c r="BH591" s="1"/>
      <c r="BI591" s="1"/>
      <c r="BJ591" s="1"/>
      <c r="BK591" s="1"/>
      <c r="BL591" s="1"/>
      <c r="BM591" s="1"/>
    </row>
    <row r="592" spans="1:65" ht="38.25" x14ac:dyDescent="0.2">
      <c r="A592" s="184">
        <v>280</v>
      </c>
      <c r="B592" s="181" t="s">
        <v>1376</v>
      </c>
      <c r="C592" s="2" t="s">
        <v>1097</v>
      </c>
      <c r="D592" s="10" t="s">
        <v>158</v>
      </c>
      <c r="E592" s="2" t="s">
        <v>123</v>
      </c>
      <c r="F592" s="39" t="s">
        <v>171</v>
      </c>
      <c r="G592" s="6" t="s">
        <v>1393</v>
      </c>
      <c r="H592" s="7" t="s">
        <v>1093</v>
      </c>
      <c r="I592" s="31">
        <v>43588</v>
      </c>
      <c r="J592" s="31">
        <v>43954</v>
      </c>
      <c r="K592" s="137" t="s">
        <v>1739</v>
      </c>
      <c r="L592" s="136" t="s">
        <v>293</v>
      </c>
      <c r="M592" s="2" t="s">
        <v>235</v>
      </c>
      <c r="N592" s="31">
        <v>43762</v>
      </c>
      <c r="O592" s="35">
        <v>901843</v>
      </c>
      <c r="P592" s="32">
        <v>12670</v>
      </c>
      <c r="Q592" s="31">
        <v>43762</v>
      </c>
      <c r="R592" s="31">
        <v>43830</v>
      </c>
      <c r="S592" s="2" t="s">
        <v>1616</v>
      </c>
      <c r="T592" s="2"/>
      <c r="U592" s="35"/>
      <c r="V592" s="35"/>
      <c r="W592" s="2" t="s">
        <v>229</v>
      </c>
      <c r="X592" s="2"/>
      <c r="Y592" s="2"/>
      <c r="Z592" s="2"/>
      <c r="AA592" s="2"/>
      <c r="AB592" s="2"/>
      <c r="AC592" s="2"/>
      <c r="AD592" s="2"/>
      <c r="AE592" s="2"/>
      <c r="AF592" s="2"/>
      <c r="AG592" s="35"/>
      <c r="AH592" s="35"/>
      <c r="AI592" s="2"/>
      <c r="AJ592" s="2"/>
      <c r="AK592" s="35"/>
      <c r="AL592" s="55">
        <f t="shared" si="4"/>
        <v>901843</v>
      </c>
      <c r="AM592" s="35"/>
      <c r="AN592" s="35">
        <v>596443.6</v>
      </c>
      <c r="AO592" s="176"/>
      <c r="AP592" s="2"/>
      <c r="AQ592" s="2"/>
      <c r="AR592" s="2"/>
      <c r="AS592" s="2"/>
      <c r="AT592" s="2"/>
      <c r="AU592" s="1"/>
      <c r="AV592" s="1"/>
      <c r="AW592" s="1"/>
      <c r="AX592" s="1"/>
      <c r="AY592" s="1"/>
      <c r="AZ592" s="1"/>
      <c r="BA592" s="1"/>
      <c r="BB592" s="1"/>
      <c r="BC592" s="1"/>
      <c r="BD592" s="1"/>
      <c r="BE592" s="1"/>
      <c r="BF592" s="1"/>
      <c r="BG592" s="1"/>
      <c r="BH592" s="1"/>
      <c r="BI592" s="1"/>
      <c r="BJ592" s="1"/>
      <c r="BK592" s="1"/>
      <c r="BL592" s="1"/>
      <c r="BM592" s="1"/>
    </row>
    <row r="593" spans="1:65" ht="38.25" x14ac:dyDescent="0.2">
      <c r="A593" s="184">
        <v>281</v>
      </c>
      <c r="B593" s="181" t="s">
        <v>1376</v>
      </c>
      <c r="C593" s="2" t="s">
        <v>1097</v>
      </c>
      <c r="D593" s="10" t="s">
        <v>158</v>
      </c>
      <c r="E593" s="2" t="s">
        <v>123</v>
      </c>
      <c r="F593" s="39" t="s">
        <v>171</v>
      </c>
      <c r="G593" s="6" t="s">
        <v>1393</v>
      </c>
      <c r="H593" s="7" t="s">
        <v>1093</v>
      </c>
      <c r="I593" s="31">
        <v>43588</v>
      </c>
      <c r="J593" s="31">
        <v>43954</v>
      </c>
      <c r="K593" s="137" t="s">
        <v>1740</v>
      </c>
      <c r="L593" s="136" t="s">
        <v>1377</v>
      </c>
      <c r="M593" s="2" t="s">
        <v>1378</v>
      </c>
      <c r="N593" s="31">
        <v>43762</v>
      </c>
      <c r="O593" s="35">
        <v>41480</v>
      </c>
      <c r="P593" s="32">
        <v>12670</v>
      </c>
      <c r="Q593" s="31">
        <v>43762</v>
      </c>
      <c r="R593" s="31">
        <v>43830</v>
      </c>
      <c r="S593" s="2" t="s">
        <v>1616</v>
      </c>
      <c r="T593" s="2"/>
      <c r="U593" s="35"/>
      <c r="V593" s="35"/>
      <c r="W593" s="2" t="s">
        <v>229</v>
      </c>
      <c r="X593" s="2"/>
      <c r="Y593" s="2"/>
      <c r="Z593" s="2"/>
      <c r="AA593" s="2"/>
      <c r="AB593" s="2"/>
      <c r="AC593" s="2"/>
      <c r="AD593" s="2"/>
      <c r="AE593" s="2"/>
      <c r="AF593" s="2"/>
      <c r="AG593" s="35"/>
      <c r="AH593" s="35"/>
      <c r="AI593" s="2"/>
      <c r="AJ593" s="2"/>
      <c r="AK593" s="35"/>
      <c r="AL593" s="55">
        <f t="shared" si="4"/>
        <v>41480</v>
      </c>
      <c r="AM593" s="35"/>
      <c r="AN593" s="35"/>
      <c r="AO593" s="176"/>
      <c r="AP593" s="2"/>
      <c r="AQ593" s="2"/>
      <c r="AR593" s="2"/>
      <c r="AS593" s="2"/>
      <c r="AT593" s="2"/>
      <c r="AU593" s="1"/>
      <c r="AV593" s="1"/>
      <c r="AW593" s="1"/>
      <c r="AX593" s="1"/>
      <c r="AY593" s="1"/>
      <c r="AZ593" s="1"/>
      <c r="BA593" s="1"/>
      <c r="BB593" s="1"/>
      <c r="BC593" s="1"/>
      <c r="BD593" s="1"/>
      <c r="BE593" s="1"/>
      <c r="BF593" s="1"/>
      <c r="BG593" s="1"/>
      <c r="BH593" s="1"/>
      <c r="BI593" s="1"/>
      <c r="BJ593" s="1"/>
      <c r="BK593" s="1"/>
      <c r="BL593" s="1"/>
      <c r="BM593" s="1"/>
    </row>
    <row r="594" spans="1:65" ht="38.25" x14ac:dyDescent="0.2">
      <c r="A594" s="184">
        <v>282</v>
      </c>
      <c r="B594" s="181" t="s">
        <v>1376</v>
      </c>
      <c r="C594" s="2" t="s">
        <v>1097</v>
      </c>
      <c r="D594" s="10" t="s">
        <v>158</v>
      </c>
      <c r="E594" s="2" t="s">
        <v>123</v>
      </c>
      <c r="F594" s="39" t="s">
        <v>171</v>
      </c>
      <c r="G594" s="6" t="s">
        <v>1393</v>
      </c>
      <c r="H594" s="7" t="s">
        <v>1093</v>
      </c>
      <c r="I594" s="31">
        <v>43588</v>
      </c>
      <c r="J594" s="31">
        <v>43954</v>
      </c>
      <c r="K594" s="137" t="s">
        <v>1741</v>
      </c>
      <c r="L594" s="136" t="s">
        <v>1379</v>
      </c>
      <c r="M594" s="2" t="s">
        <v>1380</v>
      </c>
      <c r="N594" s="31">
        <v>43762</v>
      </c>
      <c r="O594" s="35">
        <v>160750</v>
      </c>
      <c r="P594" s="32">
        <v>12670</v>
      </c>
      <c r="Q594" s="31">
        <v>43762</v>
      </c>
      <c r="R594" s="31">
        <v>43830</v>
      </c>
      <c r="S594" s="2" t="s">
        <v>1616</v>
      </c>
      <c r="T594" s="2"/>
      <c r="U594" s="35"/>
      <c r="V594" s="35"/>
      <c r="W594" s="2" t="s">
        <v>229</v>
      </c>
      <c r="X594" s="2"/>
      <c r="Y594" s="2"/>
      <c r="Z594" s="2"/>
      <c r="AA594" s="2"/>
      <c r="AB594" s="2"/>
      <c r="AC594" s="2"/>
      <c r="AD594" s="2"/>
      <c r="AE594" s="2"/>
      <c r="AF594" s="2"/>
      <c r="AG594" s="35"/>
      <c r="AH594" s="35"/>
      <c r="AI594" s="2"/>
      <c r="AJ594" s="2"/>
      <c r="AK594" s="35"/>
      <c r="AL594" s="55">
        <f t="shared" si="4"/>
        <v>160750</v>
      </c>
      <c r="AM594" s="35"/>
      <c r="AN594" s="35">
        <v>46387.3</v>
      </c>
      <c r="AO594" s="176"/>
      <c r="AP594" s="2"/>
      <c r="AQ594" s="2"/>
      <c r="AR594" s="2"/>
      <c r="AS594" s="2"/>
      <c r="AT594" s="2"/>
      <c r="AU594" s="1"/>
      <c r="AV594" s="1"/>
      <c r="AW594" s="1"/>
      <c r="AX594" s="1"/>
      <c r="AY594" s="1"/>
      <c r="AZ594" s="1"/>
      <c r="BA594" s="1"/>
      <c r="BB594" s="1"/>
      <c r="BC594" s="1"/>
      <c r="BD594" s="1"/>
      <c r="BE594" s="1"/>
      <c r="BF594" s="1"/>
      <c r="BG594" s="1"/>
      <c r="BH594" s="1"/>
      <c r="BI594" s="1"/>
      <c r="BJ594" s="1"/>
      <c r="BK594" s="1"/>
      <c r="BL594" s="1"/>
      <c r="BM594" s="1"/>
    </row>
    <row r="595" spans="1:65" ht="38.25" x14ac:dyDescent="0.2">
      <c r="A595" s="184">
        <v>283</v>
      </c>
      <c r="B595" s="181" t="s">
        <v>1376</v>
      </c>
      <c r="C595" s="2" t="s">
        <v>1097</v>
      </c>
      <c r="D595" s="10" t="s">
        <v>158</v>
      </c>
      <c r="E595" s="2" t="s">
        <v>123</v>
      </c>
      <c r="F595" s="39" t="s">
        <v>171</v>
      </c>
      <c r="G595" s="6" t="s">
        <v>1393</v>
      </c>
      <c r="H595" s="7" t="s">
        <v>1093</v>
      </c>
      <c r="I595" s="31">
        <v>43588</v>
      </c>
      <c r="J595" s="31">
        <v>43954</v>
      </c>
      <c r="K595" s="137" t="s">
        <v>1742</v>
      </c>
      <c r="L595" s="136" t="s">
        <v>1383</v>
      </c>
      <c r="M595" s="2" t="s">
        <v>174</v>
      </c>
      <c r="N595" s="31">
        <v>43762</v>
      </c>
      <c r="O595" s="35">
        <v>7595</v>
      </c>
      <c r="P595" s="32">
        <v>12670</v>
      </c>
      <c r="Q595" s="31">
        <v>43762</v>
      </c>
      <c r="R595" s="31">
        <v>43830</v>
      </c>
      <c r="S595" s="2" t="s">
        <v>1616</v>
      </c>
      <c r="T595" s="2"/>
      <c r="U595" s="35"/>
      <c r="V595" s="35"/>
      <c r="W595" s="2" t="s">
        <v>229</v>
      </c>
      <c r="X595" s="2"/>
      <c r="Y595" s="2"/>
      <c r="Z595" s="2"/>
      <c r="AA595" s="2"/>
      <c r="AB595" s="2"/>
      <c r="AC595" s="2"/>
      <c r="AD595" s="2"/>
      <c r="AE595" s="2"/>
      <c r="AF595" s="2"/>
      <c r="AG595" s="35"/>
      <c r="AH595" s="35"/>
      <c r="AI595" s="2"/>
      <c r="AJ595" s="2"/>
      <c r="AK595" s="35"/>
      <c r="AL595" s="55">
        <f t="shared" si="4"/>
        <v>7595</v>
      </c>
      <c r="AM595" s="35"/>
      <c r="AN595" s="35">
        <v>6370</v>
      </c>
      <c r="AO595" s="176"/>
      <c r="AP595" s="2"/>
      <c r="AQ595" s="2"/>
      <c r="AR595" s="2"/>
      <c r="AS595" s="2"/>
      <c r="AT595" s="2"/>
      <c r="AU595" s="1"/>
      <c r="AV595" s="1"/>
      <c r="AW595" s="1"/>
      <c r="AX595" s="1"/>
      <c r="AY595" s="1"/>
      <c r="AZ595" s="1"/>
      <c r="BA595" s="1"/>
      <c r="BB595" s="1"/>
      <c r="BC595" s="1"/>
      <c r="BD595" s="1"/>
      <c r="BE595" s="1"/>
      <c r="BF595" s="1"/>
      <c r="BG595" s="1"/>
      <c r="BH595" s="1"/>
      <c r="BI595" s="1"/>
      <c r="BJ595" s="1"/>
      <c r="BK595" s="1"/>
      <c r="BL595" s="1"/>
      <c r="BM595" s="1"/>
    </row>
    <row r="596" spans="1:65" ht="38.25" x14ac:dyDescent="0.2">
      <c r="A596" s="184">
        <v>284</v>
      </c>
      <c r="B596" s="181" t="s">
        <v>1376</v>
      </c>
      <c r="C596" s="2" t="s">
        <v>1097</v>
      </c>
      <c r="D596" s="10" t="s">
        <v>158</v>
      </c>
      <c r="E596" s="2" t="s">
        <v>123</v>
      </c>
      <c r="F596" s="39" t="s">
        <v>171</v>
      </c>
      <c r="G596" s="6" t="s">
        <v>1393</v>
      </c>
      <c r="H596" s="7" t="s">
        <v>1093</v>
      </c>
      <c r="I596" s="31">
        <v>43588</v>
      </c>
      <c r="J596" s="31">
        <v>43954</v>
      </c>
      <c r="K596" s="137" t="s">
        <v>1743</v>
      </c>
      <c r="L596" s="136" t="s">
        <v>591</v>
      </c>
      <c r="M596" s="2" t="s">
        <v>592</v>
      </c>
      <c r="N596" s="31">
        <v>43762</v>
      </c>
      <c r="O596" s="35">
        <v>103900</v>
      </c>
      <c r="P596" s="32">
        <v>12670</v>
      </c>
      <c r="Q596" s="31">
        <v>43762</v>
      </c>
      <c r="R596" s="31">
        <v>43830</v>
      </c>
      <c r="S596" s="2" t="s">
        <v>1616</v>
      </c>
      <c r="T596" s="2"/>
      <c r="U596" s="35"/>
      <c r="V596" s="35"/>
      <c r="W596" s="2" t="s">
        <v>229</v>
      </c>
      <c r="X596" s="2"/>
      <c r="Y596" s="2"/>
      <c r="Z596" s="2"/>
      <c r="AA596" s="2"/>
      <c r="AB596" s="2"/>
      <c r="AC596" s="2"/>
      <c r="AD596" s="2"/>
      <c r="AE596" s="2"/>
      <c r="AF596" s="2"/>
      <c r="AG596" s="35"/>
      <c r="AH596" s="35"/>
      <c r="AI596" s="2"/>
      <c r="AJ596" s="2"/>
      <c r="AK596" s="35"/>
      <c r="AL596" s="55">
        <f t="shared" si="4"/>
        <v>103900</v>
      </c>
      <c r="AM596" s="35"/>
      <c r="AN596" s="35">
        <v>27160</v>
      </c>
      <c r="AO596" s="176"/>
      <c r="AP596" s="2"/>
      <c r="AQ596" s="2"/>
      <c r="AR596" s="2"/>
      <c r="AS596" s="2"/>
      <c r="AT596" s="2"/>
      <c r="AU596" s="1"/>
      <c r="AV596" s="1"/>
      <c r="AW596" s="1"/>
      <c r="AX596" s="1"/>
      <c r="AY596" s="1"/>
      <c r="AZ596" s="1"/>
      <c r="BA596" s="1"/>
      <c r="BB596" s="1"/>
      <c r="BC596" s="1"/>
      <c r="BD596" s="1"/>
      <c r="BE596" s="1"/>
      <c r="BF596" s="1"/>
      <c r="BG596" s="1"/>
      <c r="BH596" s="1"/>
      <c r="BI596" s="1"/>
      <c r="BJ596" s="1"/>
      <c r="BK596" s="1"/>
      <c r="BL596" s="1"/>
      <c r="BM596" s="1"/>
    </row>
    <row r="597" spans="1:65" ht="38.25" x14ac:dyDescent="0.2">
      <c r="A597" s="184">
        <v>285</v>
      </c>
      <c r="B597" s="181" t="s">
        <v>1376</v>
      </c>
      <c r="C597" s="2" t="s">
        <v>1097</v>
      </c>
      <c r="D597" s="10" t="s">
        <v>158</v>
      </c>
      <c r="E597" s="2" t="s">
        <v>123</v>
      </c>
      <c r="F597" s="39" t="s">
        <v>171</v>
      </c>
      <c r="G597" s="6" t="s">
        <v>1393</v>
      </c>
      <c r="H597" s="7" t="s">
        <v>1093</v>
      </c>
      <c r="I597" s="31">
        <v>43588</v>
      </c>
      <c r="J597" s="31">
        <v>43954</v>
      </c>
      <c r="K597" s="137" t="s">
        <v>1744</v>
      </c>
      <c r="L597" s="136" t="s">
        <v>295</v>
      </c>
      <c r="M597" s="2" t="s">
        <v>172</v>
      </c>
      <c r="N597" s="31">
        <v>43762</v>
      </c>
      <c r="O597" s="35">
        <v>94443</v>
      </c>
      <c r="P597" s="32">
        <v>12670</v>
      </c>
      <c r="Q597" s="31">
        <v>43762</v>
      </c>
      <c r="R597" s="31">
        <v>43830</v>
      </c>
      <c r="S597" s="2" t="s">
        <v>1616</v>
      </c>
      <c r="T597" s="2"/>
      <c r="U597" s="35"/>
      <c r="V597" s="35"/>
      <c r="W597" s="2" t="s">
        <v>229</v>
      </c>
      <c r="X597" s="2"/>
      <c r="Y597" s="2"/>
      <c r="Z597" s="2"/>
      <c r="AA597" s="2"/>
      <c r="AB597" s="2"/>
      <c r="AC597" s="2"/>
      <c r="AD597" s="2"/>
      <c r="AE597" s="2"/>
      <c r="AF597" s="2"/>
      <c r="AG597" s="35"/>
      <c r="AH597" s="35"/>
      <c r="AI597" s="2"/>
      <c r="AJ597" s="2"/>
      <c r="AK597" s="35"/>
      <c r="AL597" s="55">
        <f t="shared" si="4"/>
        <v>94443</v>
      </c>
      <c r="AM597" s="35"/>
      <c r="AN597" s="35">
        <v>73524.2</v>
      </c>
      <c r="AO597" s="176"/>
      <c r="AP597" s="2"/>
      <c r="AQ597" s="2"/>
      <c r="AR597" s="2"/>
      <c r="AS597" s="2"/>
      <c r="AT597" s="2"/>
      <c r="AU597" s="1"/>
      <c r="AV597" s="1"/>
      <c r="AW597" s="1"/>
      <c r="AX597" s="1"/>
      <c r="AY597" s="1"/>
      <c r="AZ597" s="1"/>
      <c r="BA597" s="1"/>
      <c r="BB597" s="1"/>
      <c r="BC597" s="1"/>
      <c r="BD597" s="1"/>
      <c r="BE597" s="1"/>
      <c r="BF597" s="1"/>
      <c r="BG597" s="1"/>
      <c r="BH597" s="1"/>
      <c r="BI597" s="1"/>
      <c r="BJ597" s="1"/>
      <c r="BK597" s="1"/>
      <c r="BL597" s="1"/>
      <c r="BM597" s="1"/>
    </row>
    <row r="598" spans="1:65" ht="38.25" x14ac:dyDescent="0.2">
      <c r="A598" s="184">
        <v>286</v>
      </c>
      <c r="B598" s="181" t="s">
        <v>1376</v>
      </c>
      <c r="C598" s="2" t="s">
        <v>1097</v>
      </c>
      <c r="D598" s="10" t="s">
        <v>158</v>
      </c>
      <c r="E598" s="2" t="s">
        <v>123</v>
      </c>
      <c r="F598" s="39" t="s">
        <v>171</v>
      </c>
      <c r="G598" s="6" t="s">
        <v>1393</v>
      </c>
      <c r="H598" s="7" t="s">
        <v>1093</v>
      </c>
      <c r="I598" s="31">
        <v>43588</v>
      </c>
      <c r="J598" s="31">
        <v>43954</v>
      </c>
      <c r="K598" s="137" t="s">
        <v>1745</v>
      </c>
      <c r="L598" s="136" t="s">
        <v>1381</v>
      </c>
      <c r="M598" s="2" t="s">
        <v>1382</v>
      </c>
      <c r="N598" s="31">
        <v>43762</v>
      </c>
      <c r="O598" s="35">
        <v>62523</v>
      </c>
      <c r="P598" s="32">
        <v>12670</v>
      </c>
      <c r="Q598" s="31">
        <v>43762</v>
      </c>
      <c r="R598" s="31">
        <v>43830</v>
      </c>
      <c r="S598" s="2" t="s">
        <v>1616</v>
      </c>
      <c r="T598" s="2"/>
      <c r="U598" s="35"/>
      <c r="V598" s="35"/>
      <c r="W598" s="2" t="s">
        <v>229</v>
      </c>
      <c r="X598" s="2"/>
      <c r="Y598" s="2"/>
      <c r="Z598" s="2"/>
      <c r="AA598" s="2"/>
      <c r="AB598" s="2"/>
      <c r="AC598" s="2"/>
      <c r="AD598" s="2"/>
      <c r="AE598" s="2"/>
      <c r="AF598" s="2"/>
      <c r="AG598" s="35"/>
      <c r="AH598" s="35"/>
      <c r="AI598" s="2"/>
      <c r="AJ598" s="2"/>
      <c r="AK598" s="35"/>
      <c r="AL598" s="55">
        <f t="shared" si="4"/>
        <v>62523</v>
      </c>
      <c r="AM598" s="35"/>
      <c r="AN598" s="35">
        <v>35485</v>
      </c>
      <c r="AO598" s="176"/>
      <c r="AP598" s="2"/>
      <c r="AQ598" s="2"/>
      <c r="AR598" s="2"/>
      <c r="AS598" s="2"/>
      <c r="AT598" s="2"/>
      <c r="AU598" s="1"/>
      <c r="AV598" s="1"/>
      <c r="AW598" s="1"/>
      <c r="AX598" s="1"/>
      <c r="AY598" s="1"/>
      <c r="AZ598" s="1"/>
      <c r="BA598" s="1"/>
      <c r="BB598" s="1"/>
      <c r="BC598" s="1"/>
      <c r="BD598" s="1"/>
      <c r="BE598" s="1"/>
      <c r="BF598" s="1"/>
      <c r="BG598" s="1"/>
      <c r="BH598" s="1"/>
      <c r="BI598" s="1"/>
      <c r="BJ598" s="1"/>
      <c r="BK598" s="1"/>
      <c r="BL598" s="1"/>
      <c r="BM598" s="1"/>
    </row>
    <row r="599" spans="1:65" ht="38.25" x14ac:dyDescent="0.2">
      <c r="A599" s="184">
        <v>287</v>
      </c>
      <c r="B599" s="181" t="s">
        <v>1376</v>
      </c>
      <c r="C599" s="2" t="s">
        <v>1097</v>
      </c>
      <c r="D599" s="10" t="s">
        <v>158</v>
      </c>
      <c r="E599" s="2" t="s">
        <v>123</v>
      </c>
      <c r="F599" s="39" t="s">
        <v>171</v>
      </c>
      <c r="G599" s="6" t="s">
        <v>1393</v>
      </c>
      <c r="H599" s="7" t="s">
        <v>1093</v>
      </c>
      <c r="I599" s="31">
        <v>43588</v>
      </c>
      <c r="J599" s="31">
        <v>43954</v>
      </c>
      <c r="K599" s="137" t="s">
        <v>1746</v>
      </c>
      <c r="L599" s="136" t="s">
        <v>1391</v>
      </c>
      <c r="M599" s="2" t="s">
        <v>1392</v>
      </c>
      <c r="N599" s="31">
        <v>43762</v>
      </c>
      <c r="O599" s="35">
        <v>266020</v>
      </c>
      <c r="P599" s="32">
        <v>12675</v>
      </c>
      <c r="Q599" s="31">
        <v>43762</v>
      </c>
      <c r="R599" s="31">
        <v>43830</v>
      </c>
      <c r="S599" s="2" t="s">
        <v>1616</v>
      </c>
      <c r="T599" s="2"/>
      <c r="U599" s="35"/>
      <c r="V599" s="35"/>
      <c r="W599" s="2" t="s">
        <v>229</v>
      </c>
      <c r="X599" s="2"/>
      <c r="Y599" s="2"/>
      <c r="Z599" s="2"/>
      <c r="AA599" s="2"/>
      <c r="AB599" s="2"/>
      <c r="AC599" s="2"/>
      <c r="AD599" s="2"/>
      <c r="AE599" s="2"/>
      <c r="AF599" s="2"/>
      <c r="AG599" s="35"/>
      <c r="AH599" s="35"/>
      <c r="AI599" s="2"/>
      <c r="AJ599" s="2"/>
      <c r="AK599" s="35"/>
      <c r="AL599" s="55">
        <f t="shared" si="4"/>
        <v>266020</v>
      </c>
      <c r="AM599" s="35"/>
      <c r="AN599" s="35">
        <v>174170</v>
      </c>
      <c r="AO599" s="176"/>
      <c r="AP599" s="2"/>
      <c r="AQ599" s="2"/>
      <c r="AR599" s="2"/>
      <c r="AS599" s="2"/>
      <c r="AT599" s="2"/>
      <c r="AU599" s="1"/>
      <c r="AV599" s="1"/>
      <c r="AW599" s="1"/>
      <c r="AX599" s="1"/>
      <c r="AY599" s="1"/>
      <c r="AZ599" s="1"/>
      <c r="BA599" s="1"/>
      <c r="BB599" s="1"/>
      <c r="BC599" s="1"/>
      <c r="BD599" s="1"/>
      <c r="BE599" s="1"/>
      <c r="BF599" s="1"/>
      <c r="BG599" s="1"/>
      <c r="BH599" s="1"/>
      <c r="BI599" s="1"/>
      <c r="BJ599" s="1"/>
      <c r="BK599" s="1"/>
      <c r="BL599" s="1"/>
      <c r="BM599" s="1"/>
    </row>
    <row r="600" spans="1:65" ht="38.25" x14ac:dyDescent="0.2">
      <c r="A600" s="184">
        <v>288</v>
      </c>
      <c r="B600" s="181">
        <v>29580</v>
      </c>
      <c r="C600" s="2" t="s">
        <v>1155</v>
      </c>
      <c r="D600" s="10" t="s">
        <v>1289</v>
      </c>
      <c r="E600" s="2"/>
      <c r="F600" s="39" t="s">
        <v>1640</v>
      </c>
      <c r="G600" s="6"/>
      <c r="H600" s="7"/>
      <c r="I600" s="31"/>
      <c r="J600" s="31"/>
      <c r="K600" s="137" t="s">
        <v>1747</v>
      </c>
      <c r="L600" s="136" t="s">
        <v>1754</v>
      </c>
      <c r="M600" s="2" t="s">
        <v>1755</v>
      </c>
      <c r="N600" s="31">
        <v>43767</v>
      </c>
      <c r="O600" s="35">
        <v>67440</v>
      </c>
      <c r="P600" s="32">
        <v>12670</v>
      </c>
      <c r="Q600" s="31">
        <v>43767</v>
      </c>
      <c r="R600" s="31">
        <v>43767</v>
      </c>
      <c r="S600" s="2" t="s">
        <v>785</v>
      </c>
      <c r="T600" s="2"/>
      <c r="U600" s="35"/>
      <c r="V600" s="35"/>
      <c r="W600" s="2" t="s">
        <v>129</v>
      </c>
      <c r="X600" s="2"/>
      <c r="Y600" s="2"/>
      <c r="Z600" s="2"/>
      <c r="AA600" s="2"/>
      <c r="AB600" s="2"/>
      <c r="AC600" s="2"/>
      <c r="AD600" s="2"/>
      <c r="AE600" s="2"/>
      <c r="AF600" s="2"/>
      <c r="AG600" s="35"/>
      <c r="AH600" s="35"/>
      <c r="AI600" s="2"/>
      <c r="AJ600" s="2"/>
      <c r="AK600" s="35"/>
      <c r="AL600" s="55">
        <f t="shared" si="4"/>
        <v>67440</v>
      </c>
      <c r="AM600" s="35"/>
      <c r="AN600" s="35">
        <v>11240</v>
      </c>
      <c r="AO600" s="176"/>
      <c r="AP600" s="2"/>
      <c r="AQ600" s="2"/>
      <c r="AR600" s="2"/>
      <c r="AS600" s="2"/>
      <c r="AT600" s="2"/>
      <c r="AU600" s="1"/>
      <c r="AV600" s="1" t="s">
        <v>120</v>
      </c>
      <c r="AW600" s="2" t="s">
        <v>218</v>
      </c>
      <c r="AX600" s="1" t="s">
        <v>1766</v>
      </c>
      <c r="AY600" s="63">
        <v>43742</v>
      </c>
      <c r="AZ600" s="1" t="s">
        <v>1767</v>
      </c>
      <c r="BA600" s="63">
        <v>43761</v>
      </c>
      <c r="BB600" s="1"/>
      <c r="BC600" s="1"/>
      <c r="BD600" s="1"/>
      <c r="BE600" s="1"/>
      <c r="BF600" s="1"/>
      <c r="BG600" s="1"/>
      <c r="BH600" s="1"/>
      <c r="BI600" s="1"/>
      <c r="BJ600" s="1"/>
      <c r="BK600" s="1"/>
      <c r="BL600" s="1"/>
      <c r="BM600" s="1"/>
    </row>
    <row r="601" spans="1:65" ht="25.5" x14ac:dyDescent="0.2">
      <c r="A601" s="184">
        <v>289</v>
      </c>
      <c r="B601" s="181" t="s">
        <v>1749</v>
      </c>
      <c r="C601" s="2" t="s">
        <v>1399</v>
      </c>
      <c r="D601" s="10" t="s">
        <v>158</v>
      </c>
      <c r="E601" s="2" t="s">
        <v>123</v>
      </c>
      <c r="F601" s="39" t="s">
        <v>1750</v>
      </c>
      <c r="G601" s="6" t="s">
        <v>1751</v>
      </c>
      <c r="H601" s="7" t="s">
        <v>1194</v>
      </c>
      <c r="I601" s="31">
        <v>43748</v>
      </c>
      <c r="J601" s="31">
        <v>44114</v>
      </c>
      <c r="K601" s="137" t="s">
        <v>1748</v>
      </c>
      <c r="L601" s="136" t="s">
        <v>1752</v>
      </c>
      <c r="M601" s="2" t="s">
        <v>1753</v>
      </c>
      <c r="N601" s="31">
        <v>43768</v>
      </c>
      <c r="O601" s="35">
        <v>37442.18</v>
      </c>
      <c r="P601" s="32">
        <v>12673</v>
      </c>
      <c r="Q601" s="31">
        <v>43768</v>
      </c>
      <c r="R601" s="31">
        <v>43830</v>
      </c>
      <c r="S601" s="2" t="s">
        <v>765</v>
      </c>
      <c r="T601" s="2"/>
      <c r="U601" s="35"/>
      <c r="V601" s="35"/>
      <c r="W601" s="2" t="s">
        <v>141</v>
      </c>
      <c r="X601" s="2"/>
      <c r="Y601" s="2"/>
      <c r="Z601" s="2"/>
      <c r="AA601" s="2"/>
      <c r="AB601" s="2"/>
      <c r="AC601" s="2"/>
      <c r="AD601" s="2"/>
      <c r="AE601" s="2"/>
      <c r="AF601" s="2"/>
      <c r="AG601" s="35"/>
      <c r="AH601" s="35"/>
      <c r="AI601" s="2"/>
      <c r="AJ601" s="2"/>
      <c r="AK601" s="35"/>
      <c r="AL601" s="55">
        <f t="shared" si="4"/>
        <v>37442.18</v>
      </c>
      <c r="AM601" s="35"/>
      <c r="AN601" s="35">
        <v>33107.629999999997</v>
      </c>
      <c r="AO601" s="176"/>
      <c r="AP601" s="2"/>
      <c r="AQ601" s="2"/>
      <c r="AR601" s="2"/>
      <c r="AS601" s="2"/>
      <c r="AT601" s="2"/>
      <c r="AU601" s="1"/>
      <c r="AV601" s="1"/>
      <c r="AW601" s="1"/>
      <c r="AX601" s="1"/>
      <c r="AY601" s="1"/>
      <c r="AZ601" s="1"/>
      <c r="BA601" s="1"/>
      <c r="BB601" s="1"/>
      <c r="BC601" s="1"/>
      <c r="BD601" s="1"/>
      <c r="BE601" s="1"/>
      <c r="BF601" s="1"/>
      <c r="BG601" s="1"/>
      <c r="BH601" s="1"/>
      <c r="BI601" s="1"/>
      <c r="BJ601" s="1"/>
      <c r="BK601" s="1"/>
      <c r="BL601" s="1"/>
      <c r="BM601" s="1"/>
    </row>
    <row r="602" spans="1:65" ht="25.5" x14ac:dyDescent="0.2">
      <c r="A602" s="184">
        <v>290</v>
      </c>
      <c r="B602" s="181" t="s">
        <v>1749</v>
      </c>
      <c r="C602" s="2" t="s">
        <v>1399</v>
      </c>
      <c r="D602" s="10" t="s">
        <v>158</v>
      </c>
      <c r="E602" s="2" t="s">
        <v>123</v>
      </c>
      <c r="F602" s="39" t="s">
        <v>1750</v>
      </c>
      <c r="G602" s="6" t="s">
        <v>1751</v>
      </c>
      <c r="H602" s="7" t="s">
        <v>1194</v>
      </c>
      <c r="I602" s="31">
        <v>43748</v>
      </c>
      <c r="J602" s="31">
        <v>44114</v>
      </c>
      <c r="K602" s="137" t="s">
        <v>1763</v>
      </c>
      <c r="L602" s="136" t="s">
        <v>1764</v>
      </c>
      <c r="M602" s="2" t="s">
        <v>1765</v>
      </c>
      <c r="N602" s="31">
        <v>43768</v>
      </c>
      <c r="O602" s="35">
        <v>12438</v>
      </c>
      <c r="P602" s="32">
        <v>12680</v>
      </c>
      <c r="Q602" s="31">
        <v>43768</v>
      </c>
      <c r="R602" s="31">
        <v>43830</v>
      </c>
      <c r="S602" s="2" t="s">
        <v>785</v>
      </c>
      <c r="T602" s="2"/>
      <c r="U602" s="35"/>
      <c r="V602" s="35"/>
      <c r="W602" s="2" t="s">
        <v>141</v>
      </c>
      <c r="X602" s="2"/>
      <c r="Y602" s="2"/>
      <c r="Z602" s="2"/>
      <c r="AA602" s="2"/>
      <c r="AB602" s="2"/>
      <c r="AC602" s="2"/>
      <c r="AD602" s="2"/>
      <c r="AE602" s="2"/>
      <c r="AF602" s="2"/>
      <c r="AG602" s="35"/>
      <c r="AH602" s="35"/>
      <c r="AI602" s="2"/>
      <c r="AJ602" s="2"/>
      <c r="AK602" s="35"/>
      <c r="AL602" s="55">
        <f t="shared" si="4"/>
        <v>12438</v>
      </c>
      <c r="AM602" s="35"/>
      <c r="AN602" s="35">
        <v>12438</v>
      </c>
      <c r="AO602" s="176"/>
      <c r="AP602" s="2"/>
      <c r="AQ602" s="2"/>
      <c r="AR602" s="2"/>
      <c r="AS602" s="2"/>
      <c r="AT602" s="2"/>
      <c r="AU602" s="1"/>
      <c r="AV602" s="1"/>
      <c r="AW602" s="1"/>
      <c r="AX602" s="1"/>
      <c r="AY602" s="1"/>
      <c r="AZ602" s="1"/>
      <c r="BA602" s="1"/>
      <c r="BB602" s="1"/>
      <c r="BC602" s="1"/>
      <c r="BD602" s="1"/>
      <c r="BE602" s="1"/>
      <c r="BF602" s="1"/>
      <c r="BG602" s="1"/>
      <c r="BH602" s="1"/>
      <c r="BI602" s="1"/>
      <c r="BJ602" s="1"/>
      <c r="BK602" s="1"/>
      <c r="BL602" s="1"/>
      <c r="BM602" s="1"/>
    </row>
    <row r="603" spans="1:65" ht="51" x14ac:dyDescent="0.2">
      <c r="A603" s="184">
        <v>300</v>
      </c>
      <c r="B603" s="181" t="s">
        <v>1768</v>
      </c>
      <c r="C603" s="2" t="s">
        <v>1459</v>
      </c>
      <c r="D603" s="10" t="s">
        <v>158</v>
      </c>
      <c r="E603" s="2" t="s">
        <v>123</v>
      </c>
      <c r="F603" s="39" t="s">
        <v>1769</v>
      </c>
      <c r="G603" s="6" t="s">
        <v>1770</v>
      </c>
      <c r="H603" s="7" t="s">
        <v>1197</v>
      </c>
      <c r="I603" s="31">
        <v>43774</v>
      </c>
      <c r="J603" s="31">
        <v>44140</v>
      </c>
      <c r="K603" s="137" t="s">
        <v>1771</v>
      </c>
      <c r="L603" s="136" t="s">
        <v>191</v>
      </c>
      <c r="M603" s="2" t="s">
        <v>640</v>
      </c>
      <c r="N603" s="31">
        <v>43775</v>
      </c>
      <c r="O603" s="35">
        <v>4211.1000000000004</v>
      </c>
      <c r="P603" s="32">
        <v>12681</v>
      </c>
      <c r="Q603" s="31">
        <v>43775</v>
      </c>
      <c r="R603" s="31">
        <v>43830</v>
      </c>
      <c r="S603" s="2" t="s">
        <v>765</v>
      </c>
      <c r="T603" s="2"/>
      <c r="U603" s="35"/>
      <c r="V603" s="35"/>
      <c r="W603" s="2" t="s">
        <v>141</v>
      </c>
      <c r="X603" s="2"/>
      <c r="Y603" s="2"/>
      <c r="Z603" s="2"/>
      <c r="AA603" s="2"/>
      <c r="AB603" s="2"/>
      <c r="AC603" s="2"/>
      <c r="AD603" s="2"/>
      <c r="AE603" s="2"/>
      <c r="AF603" s="2"/>
      <c r="AG603" s="35"/>
      <c r="AH603" s="35"/>
      <c r="AI603" s="2"/>
      <c r="AJ603" s="2"/>
      <c r="AK603" s="35"/>
      <c r="AL603" s="55">
        <f t="shared" si="4"/>
        <v>4211.1000000000004</v>
      </c>
      <c r="AM603" s="35"/>
      <c r="AN603" s="35"/>
      <c r="AO603" s="176"/>
      <c r="AP603" s="2"/>
      <c r="AQ603" s="2"/>
      <c r="AR603" s="2"/>
      <c r="AS603" s="2"/>
      <c r="AT603" s="2"/>
      <c r="AU603" s="1"/>
      <c r="AV603" s="1"/>
      <c r="AW603" s="1"/>
      <c r="AX603" s="1"/>
      <c r="AY603" s="1"/>
      <c r="AZ603" s="1"/>
      <c r="BA603" s="1"/>
      <c r="BB603" s="1"/>
      <c r="BC603" s="1"/>
      <c r="BD603" s="1"/>
      <c r="BE603" s="1"/>
      <c r="BF603" s="1"/>
      <c r="BG603" s="1"/>
      <c r="BH603" s="1"/>
      <c r="BI603" s="1"/>
      <c r="BJ603" s="1"/>
      <c r="BK603" s="1"/>
      <c r="BL603" s="1"/>
      <c r="BM603" s="1"/>
    </row>
    <row r="604" spans="1:65" ht="102" x14ac:dyDescent="0.2">
      <c r="A604" s="184">
        <v>301</v>
      </c>
      <c r="B604" s="181" t="s">
        <v>1772</v>
      </c>
      <c r="C604" s="2" t="s">
        <v>1774</v>
      </c>
      <c r="D604" s="10" t="s">
        <v>158</v>
      </c>
      <c r="E604" s="2" t="s">
        <v>123</v>
      </c>
      <c r="F604" s="39" t="s">
        <v>1773</v>
      </c>
      <c r="G604" s="6" t="s">
        <v>1775</v>
      </c>
      <c r="H604" s="7" t="s">
        <v>1070</v>
      </c>
      <c r="I604" s="31">
        <v>43563</v>
      </c>
      <c r="J604" s="31">
        <v>43929</v>
      </c>
      <c r="K604" s="137" t="s">
        <v>1776</v>
      </c>
      <c r="L604" s="136" t="s">
        <v>1777</v>
      </c>
      <c r="M604" s="2" t="s">
        <v>1778</v>
      </c>
      <c r="N604" s="31">
        <v>43780</v>
      </c>
      <c r="O604" s="35">
        <v>3643488</v>
      </c>
      <c r="P604" s="32">
        <v>12682</v>
      </c>
      <c r="Q604" s="31">
        <v>43800</v>
      </c>
      <c r="R604" s="31">
        <v>44166</v>
      </c>
      <c r="S604" s="2" t="s">
        <v>765</v>
      </c>
      <c r="T604" s="2"/>
      <c r="U604" s="35"/>
      <c r="V604" s="35"/>
      <c r="W604" s="2" t="s">
        <v>129</v>
      </c>
      <c r="X604" s="2"/>
      <c r="Y604" s="2"/>
      <c r="Z604" s="2"/>
      <c r="AA604" s="2"/>
      <c r="AB604" s="2"/>
      <c r="AC604" s="2"/>
      <c r="AD604" s="2"/>
      <c r="AE604" s="2"/>
      <c r="AF604" s="2"/>
      <c r="AG604" s="35"/>
      <c r="AH604" s="35"/>
      <c r="AI604" s="2"/>
      <c r="AJ604" s="2"/>
      <c r="AK604" s="35"/>
      <c r="AL604" s="55">
        <f t="shared" si="4"/>
        <v>3643488</v>
      </c>
      <c r="AM604" s="35"/>
      <c r="AN604" s="35">
        <v>246908</v>
      </c>
      <c r="AO604" s="176"/>
      <c r="AP604" s="2"/>
      <c r="AQ604" s="2"/>
      <c r="AR604" s="2"/>
      <c r="AS604" s="2"/>
      <c r="AT604" s="2"/>
      <c r="AU604" s="1"/>
      <c r="AV604" s="1"/>
      <c r="AW604" s="1"/>
      <c r="AX604" s="1"/>
      <c r="AY604" s="1"/>
      <c r="AZ604" s="1"/>
      <c r="BA604" s="1"/>
      <c r="BB604" s="1"/>
      <c r="BC604" s="1"/>
      <c r="BD604" s="1"/>
      <c r="BE604" s="1"/>
      <c r="BF604" s="1"/>
      <c r="BG604" s="1"/>
      <c r="BH604" s="1"/>
      <c r="BI604" s="1"/>
      <c r="BJ604" s="1"/>
      <c r="BK604" s="1"/>
      <c r="BL604" s="1"/>
      <c r="BM604" s="1"/>
    </row>
    <row r="605" spans="1:65" ht="102" x14ac:dyDescent="0.2">
      <c r="A605" s="184">
        <v>301</v>
      </c>
      <c r="B605" s="181" t="s">
        <v>1772</v>
      </c>
      <c r="C605" s="2" t="s">
        <v>1774</v>
      </c>
      <c r="D605" s="10" t="s">
        <v>158</v>
      </c>
      <c r="E605" s="2" t="s">
        <v>123</v>
      </c>
      <c r="F605" s="39" t="s">
        <v>1773</v>
      </c>
      <c r="G605" s="6" t="s">
        <v>1775</v>
      </c>
      <c r="H605" s="7" t="s">
        <v>1070</v>
      </c>
      <c r="I605" s="31">
        <v>43563</v>
      </c>
      <c r="J605" s="31">
        <v>43929</v>
      </c>
      <c r="K605" s="137" t="s">
        <v>1779</v>
      </c>
      <c r="L605" s="136" t="s">
        <v>1780</v>
      </c>
      <c r="M605" s="2" t="s">
        <v>1781</v>
      </c>
      <c r="N605" s="31">
        <v>43780</v>
      </c>
      <c r="O605" s="35">
        <v>551040</v>
      </c>
      <c r="P605" s="32">
        <v>12681</v>
      </c>
      <c r="Q605" s="31">
        <v>43800</v>
      </c>
      <c r="R605" s="31">
        <v>44166</v>
      </c>
      <c r="S605" s="2" t="s">
        <v>765</v>
      </c>
      <c r="T605" s="2"/>
      <c r="U605" s="35"/>
      <c r="V605" s="35"/>
      <c r="W605" s="2" t="s">
        <v>129</v>
      </c>
      <c r="X605" s="2"/>
      <c r="Y605" s="2"/>
      <c r="Z605" s="2"/>
      <c r="AA605" s="2"/>
      <c r="AB605" s="2"/>
      <c r="AC605" s="2"/>
      <c r="AD605" s="2"/>
      <c r="AE605" s="2"/>
      <c r="AF605" s="2"/>
      <c r="AG605" s="35"/>
      <c r="AH605" s="35"/>
      <c r="AI605" s="2"/>
      <c r="AJ605" s="2"/>
      <c r="AK605" s="35"/>
      <c r="AL605" s="55">
        <f t="shared" si="4"/>
        <v>551040</v>
      </c>
      <c r="AM605" s="35"/>
      <c r="AN605" s="35">
        <v>29848</v>
      </c>
      <c r="AO605" s="176"/>
      <c r="AP605" s="2"/>
      <c r="AQ605" s="2"/>
      <c r="AR605" s="2"/>
      <c r="AS605" s="2"/>
      <c r="AT605" s="2"/>
      <c r="AU605" s="1"/>
      <c r="AV605" s="1"/>
      <c r="AW605" s="1"/>
      <c r="AX605" s="1"/>
      <c r="AY605" s="1"/>
      <c r="AZ605" s="1"/>
      <c r="BA605" s="1"/>
      <c r="BB605" s="1"/>
      <c r="BC605" s="1"/>
      <c r="BD605" s="1"/>
      <c r="BE605" s="1"/>
      <c r="BF605" s="1"/>
      <c r="BG605" s="1"/>
      <c r="BH605" s="1"/>
      <c r="BI605" s="1"/>
      <c r="BJ605" s="1"/>
      <c r="BK605" s="1"/>
      <c r="BL605" s="1"/>
      <c r="BM605" s="1"/>
    </row>
    <row r="606" spans="1:65" ht="25.5" x14ac:dyDescent="0.2">
      <c r="A606" s="184">
        <v>302</v>
      </c>
      <c r="B606" s="181" t="s">
        <v>1782</v>
      </c>
      <c r="C606" s="2" t="s">
        <v>1101</v>
      </c>
      <c r="D606" s="10" t="s">
        <v>158</v>
      </c>
      <c r="E606" s="2" t="s">
        <v>123</v>
      </c>
      <c r="F606" s="39" t="s">
        <v>1783</v>
      </c>
      <c r="G606" s="6" t="s">
        <v>1784</v>
      </c>
      <c r="H606" s="7" t="s">
        <v>1077</v>
      </c>
      <c r="I606" s="31">
        <v>43577</v>
      </c>
      <c r="J606" s="31">
        <v>43943</v>
      </c>
      <c r="K606" s="137" t="s">
        <v>1785</v>
      </c>
      <c r="L606" s="136" t="s">
        <v>1636</v>
      </c>
      <c r="M606" s="2" t="s">
        <v>1637</v>
      </c>
      <c r="N606" s="31">
        <v>43781</v>
      </c>
      <c r="O606" s="35">
        <v>5120</v>
      </c>
      <c r="P606" s="32">
        <v>12685</v>
      </c>
      <c r="Q606" s="31">
        <v>43781</v>
      </c>
      <c r="R606" s="31">
        <v>43830</v>
      </c>
      <c r="S606" s="2" t="s">
        <v>765</v>
      </c>
      <c r="T606" s="2"/>
      <c r="U606" s="35"/>
      <c r="V606" s="35"/>
      <c r="W606" s="2" t="s">
        <v>141</v>
      </c>
      <c r="X606" s="2"/>
      <c r="Y606" s="2"/>
      <c r="Z606" s="2"/>
      <c r="AA606" s="2"/>
      <c r="AB606" s="2"/>
      <c r="AC606" s="2"/>
      <c r="AD606" s="2"/>
      <c r="AE606" s="2"/>
      <c r="AF606" s="2"/>
      <c r="AG606" s="35"/>
      <c r="AH606" s="35"/>
      <c r="AI606" s="2"/>
      <c r="AJ606" s="2"/>
      <c r="AK606" s="35"/>
      <c r="AL606" s="55">
        <f t="shared" ref="AL606:AL624" si="7">O606-AH606+AG606</f>
        <v>5120</v>
      </c>
      <c r="AM606" s="35"/>
      <c r="AN606" s="35"/>
      <c r="AO606" s="176"/>
      <c r="AP606" s="2"/>
      <c r="AQ606" s="2"/>
      <c r="AR606" s="2"/>
      <c r="AS606" s="2"/>
      <c r="AT606" s="2"/>
      <c r="AU606" s="1"/>
      <c r="AV606" s="1"/>
      <c r="AW606" s="1"/>
      <c r="AX606" s="1"/>
      <c r="AY606" s="1"/>
      <c r="AZ606" s="1"/>
      <c r="BA606" s="1"/>
      <c r="BB606" s="1"/>
      <c r="BC606" s="1"/>
      <c r="BD606" s="1"/>
      <c r="BE606" s="1"/>
      <c r="BF606" s="1"/>
      <c r="BG606" s="1"/>
      <c r="BH606" s="1"/>
      <c r="BI606" s="1"/>
      <c r="BJ606" s="1"/>
      <c r="BK606" s="1"/>
      <c r="BL606" s="1"/>
      <c r="BM606" s="1"/>
    </row>
    <row r="607" spans="1:65" ht="51" x14ac:dyDescent="0.2">
      <c r="A607" s="184">
        <v>303</v>
      </c>
      <c r="B607" s="181" t="s">
        <v>1792</v>
      </c>
      <c r="C607" s="2" t="s">
        <v>1205</v>
      </c>
      <c r="D607" s="10" t="s">
        <v>158</v>
      </c>
      <c r="E607" s="2" t="s">
        <v>123</v>
      </c>
      <c r="F607" s="39" t="s">
        <v>1793</v>
      </c>
      <c r="G607" s="6" t="s">
        <v>1794</v>
      </c>
      <c r="H607" s="7" t="s">
        <v>1208</v>
      </c>
      <c r="I607" s="31">
        <v>43783</v>
      </c>
      <c r="J607" s="31">
        <v>44149</v>
      </c>
      <c r="K607" s="137" t="s">
        <v>1795</v>
      </c>
      <c r="L607" s="136" t="s">
        <v>478</v>
      </c>
      <c r="M607" s="2" t="s">
        <v>309</v>
      </c>
      <c r="N607" s="31">
        <v>43783</v>
      </c>
      <c r="O607" s="35">
        <v>45920</v>
      </c>
      <c r="P607" s="32">
        <v>12686</v>
      </c>
      <c r="Q607" s="31">
        <v>43800</v>
      </c>
      <c r="R607" s="31">
        <v>44012</v>
      </c>
      <c r="S607" s="2" t="s">
        <v>765</v>
      </c>
      <c r="T607" s="2"/>
      <c r="U607" s="35"/>
      <c r="V607" s="35"/>
      <c r="W607" s="2" t="s">
        <v>129</v>
      </c>
      <c r="X607" s="2"/>
      <c r="Y607" s="2"/>
      <c r="Z607" s="2"/>
      <c r="AA607" s="2"/>
      <c r="AB607" s="2"/>
      <c r="AC607" s="2"/>
      <c r="AD607" s="2"/>
      <c r="AE607" s="2"/>
      <c r="AF607" s="2"/>
      <c r="AG607" s="35"/>
      <c r="AH607" s="35"/>
      <c r="AI607" s="2"/>
      <c r="AJ607" s="2"/>
      <c r="AK607" s="35"/>
      <c r="AL607" s="55">
        <f t="shared" si="7"/>
        <v>45920</v>
      </c>
      <c r="AM607" s="35"/>
      <c r="AN607" s="35"/>
      <c r="AO607" s="176"/>
      <c r="AP607" s="2"/>
      <c r="AQ607" s="2"/>
      <c r="AR607" s="2"/>
      <c r="AS607" s="2"/>
      <c r="AT607" s="2"/>
      <c r="AU607" s="1"/>
      <c r="AV607" s="1"/>
      <c r="AW607" s="1"/>
      <c r="AX607" s="1"/>
      <c r="AY607" s="1"/>
      <c r="AZ607" s="1"/>
      <c r="BA607" s="1"/>
      <c r="BB607" s="1"/>
      <c r="BC607" s="1"/>
      <c r="BD607" s="1"/>
      <c r="BE607" s="1"/>
      <c r="BF607" s="1"/>
      <c r="BG607" s="1"/>
      <c r="BH607" s="1"/>
      <c r="BI607" s="1"/>
      <c r="BJ607" s="1"/>
      <c r="BK607" s="1"/>
      <c r="BL607" s="1"/>
      <c r="BM607" s="1"/>
    </row>
    <row r="608" spans="1:65" ht="25.5" x14ac:dyDescent="0.2">
      <c r="A608" s="184">
        <v>304</v>
      </c>
      <c r="B608" s="181" t="s">
        <v>1786</v>
      </c>
      <c r="C608" s="2" t="s">
        <v>1370</v>
      </c>
      <c r="D608" s="10" t="s">
        <v>158</v>
      </c>
      <c r="E608" s="2" t="s">
        <v>123</v>
      </c>
      <c r="F608" s="39" t="s">
        <v>1787</v>
      </c>
      <c r="G608" s="6" t="s">
        <v>1788</v>
      </c>
      <c r="H608" s="7" t="s">
        <v>1196</v>
      </c>
      <c r="I608" s="31">
        <v>43770</v>
      </c>
      <c r="J608" s="31">
        <v>44136</v>
      </c>
      <c r="K608" s="137" t="s">
        <v>1789</v>
      </c>
      <c r="L608" s="136" t="s">
        <v>1790</v>
      </c>
      <c r="M608" s="2" t="s">
        <v>1791</v>
      </c>
      <c r="N608" s="31">
        <v>43788</v>
      </c>
      <c r="O608" s="35">
        <v>14016</v>
      </c>
      <c r="P608" s="32">
        <v>12685</v>
      </c>
      <c r="Q608" s="31">
        <v>43788</v>
      </c>
      <c r="R608" s="31">
        <v>43830</v>
      </c>
      <c r="S608" s="2" t="s">
        <v>765</v>
      </c>
      <c r="T608" s="2"/>
      <c r="U608" s="35"/>
      <c r="V608" s="35"/>
      <c r="W608" s="2" t="s">
        <v>141</v>
      </c>
      <c r="X608" s="2"/>
      <c r="Y608" s="2"/>
      <c r="Z608" s="2"/>
      <c r="AA608" s="2"/>
      <c r="AB608" s="2"/>
      <c r="AC608" s="2"/>
      <c r="AD608" s="2"/>
      <c r="AE608" s="2"/>
      <c r="AF608" s="2"/>
      <c r="AG608" s="35"/>
      <c r="AH608" s="35"/>
      <c r="AI608" s="2"/>
      <c r="AJ608" s="2"/>
      <c r="AK608" s="35"/>
      <c r="AL608" s="55">
        <f t="shared" si="7"/>
        <v>14016</v>
      </c>
      <c r="AM608" s="35"/>
      <c r="AN608" s="35"/>
      <c r="AO608" s="176"/>
      <c r="AP608" s="2"/>
      <c r="AQ608" s="2"/>
      <c r="AR608" s="2"/>
      <c r="AS608" s="2"/>
      <c r="AT608" s="2"/>
      <c r="AU608" s="1"/>
      <c r="AV608" s="1"/>
      <c r="AW608" s="1"/>
      <c r="AX608" s="1"/>
      <c r="AY608" s="1"/>
      <c r="AZ608" s="1"/>
      <c r="BA608" s="1"/>
      <c r="BB608" s="1"/>
      <c r="BC608" s="1"/>
      <c r="BD608" s="1"/>
      <c r="BE608" s="1"/>
      <c r="BF608" s="1"/>
      <c r="BG608" s="1"/>
      <c r="BH608" s="1"/>
      <c r="BI608" s="1"/>
      <c r="BJ608" s="1"/>
      <c r="BK608" s="1"/>
      <c r="BL608" s="1"/>
      <c r="BM608" s="1"/>
    </row>
    <row r="609" spans="1:65" ht="63.75" x14ac:dyDescent="0.2">
      <c r="A609" s="184">
        <v>305</v>
      </c>
      <c r="B609" s="181" t="s">
        <v>1679</v>
      </c>
      <c r="C609" s="2" t="s">
        <v>1141</v>
      </c>
      <c r="D609" s="10" t="s">
        <v>158</v>
      </c>
      <c r="E609" s="2" t="s">
        <v>123</v>
      </c>
      <c r="F609" s="39" t="s">
        <v>1680</v>
      </c>
      <c r="G609" s="6" t="s">
        <v>1579</v>
      </c>
      <c r="H609" s="7" t="s">
        <v>1144</v>
      </c>
      <c r="I609" s="31">
        <v>43726</v>
      </c>
      <c r="J609" s="31">
        <v>44092</v>
      </c>
      <c r="K609" s="137" t="s">
        <v>1796</v>
      </c>
      <c r="L609" s="136" t="s">
        <v>478</v>
      </c>
      <c r="M609" s="2" t="s">
        <v>309</v>
      </c>
      <c r="N609" s="31">
        <v>43797</v>
      </c>
      <c r="O609" s="35">
        <v>26397.599999999999</v>
      </c>
      <c r="P609" s="32" t="s">
        <v>1840</v>
      </c>
      <c r="Q609" s="31">
        <v>43800</v>
      </c>
      <c r="R609" s="31">
        <v>44166</v>
      </c>
      <c r="S609" s="2" t="s">
        <v>765</v>
      </c>
      <c r="T609" s="2"/>
      <c r="U609" s="35"/>
      <c r="V609" s="35"/>
      <c r="W609" s="2" t="s">
        <v>129</v>
      </c>
      <c r="X609" s="2"/>
      <c r="Y609" s="2"/>
      <c r="Z609" s="2"/>
      <c r="AA609" s="2"/>
      <c r="AB609" s="2"/>
      <c r="AC609" s="2"/>
      <c r="AD609" s="2"/>
      <c r="AE609" s="2"/>
      <c r="AF609" s="2"/>
      <c r="AG609" s="35"/>
      <c r="AH609" s="35"/>
      <c r="AI609" s="2"/>
      <c r="AJ609" s="2"/>
      <c r="AK609" s="35"/>
      <c r="AL609" s="55">
        <f t="shared" si="7"/>
        <v>26397.599999999999</v>
      </c>
      <c r="AM609" s="35"/>
      <c r="AN609" s="35"/>
      <c r="AO609" s="176"/>
      <c r="AP609" s="2"/>
      <c r="AQ609" s="2"/>
      <c r="AR609" s="2"/>
      <c r="AS609" s="2"/>
      <c r="AT609" s="2"/>
      <c r="AU609" s="1"/>
      <c r="AV609" s="1"/>
      <c r="AW609" s="1"/>
      <c r="AX609" s="1"/>
      <c r="AY609" s="1"/>
      <c r="AZ609" s="1"/>
      <c r="BA609" s="1"/>
      <c r="BB609" s="1"/>
      <c r="BC609" s="1"/>
      <c r="BD609" s="1"/>
      <c r="BE609" s="1"/>
      <c r="BF609" s="1"/>
      <c r="BG609" s="1"/>
      <c r="BH609" s="1"/>
      <c r="BI609" s="1"/>
      <c r="BJ609" s="1"/>
      <c r="BK609" s="1"/>
      <c r="BL609" s="1"/>
      <c r="BM609" s="1"/>
    </row>
    <row r="610" spans="1:65" ht="38.25" x14ac:dyDescent="0.2">
      <c r="A610" s="184">
        <v>306</v>
      </c>
      <c r="B610" s="181" t="s">
        <v>1803</v>
      </c>
      <c r="C610" s="2" t="s">
        <v>1286</v>
      </c>
      <c r="D610" s="10" t="s">
        <v>158</v>
      </c>
      <c r="E610" s="2" t="s">
        <v>123</v>
      </c>
      <c r="F610" s="39" t="s">
        <v>1804</v>
      </c>
      <c r="G610" s="6" t="s">
        <v>1811</v>
      </c>
      <c r="H610" s="7" t="s">
        <v>1126</v>
      </c>
      <c r="I610" s="31">
        <v>43693</v>
      </c>
      <c r="J610" s="31">
        <v>44059</v>
      </c>
      <c r="K610" s="137" t="s">
        <v>1800</v>
      </c>
      <c r="L610" s="136" t="s">
        <v>1805</v>
      </c>
      <c r="M610" s="2" t="s">
        <v>1712</v>
      </c>
      <c r="N610" s="31">
        <v>9</v>
      </c>
      <c r="O610" s="35">
        <v>48114</v>
      </c>
      <c r="P610" s="32">
        <v>12697</v>
      </c>
      <c r="Q610" s="31">
        <v>43803</v>
      </c>
      <c r="R610" s="31">
        <v>43830</v>
      </c>
      <c r="S610" s="2" t="s">
        <v>765</v>
      </c>
      <c r="T610" s="2"/>
      <c r="U610" s="35"/>
      <c r="V610" s="35"/>
      <c r="W610" s="2" t="s">
        <v>141</v>
      </c>
      <c r="X610" s="2"/>
      <c r="Y610" s="2"/>
      <c r="Z610" s="2"/>
      <c r="AA610" s="2"/>
      <c r="AB610" s="2"/>
      <c r="AC610" s="2"/>
      <c r="AD610" s="2"/>
      <c r="AE610" s="2"/>
      <c r="AF610" s="2"/>
      <c r="AG610" s="35"/>
      <c r="AH610" s="35"/>
      <c r="AI610" s="2"/>
      <c r="AJ610" s="2"/>
      <c r="AK610" s="35"/>
      <c r="AL610" s="55">
        <f t="shared" si="7"/>
        <v>48114</v>
      </c>
      <c r="AM610" s="35"/>
      <c r="AN610" s="35"/>
      <c r="AO610" s="176"/>
      <c r="AP610" s="2"/>
      <c r="AQ610" s="2"/>
      <c r="AR610" s="2"/>
      <c r="AS610" s="2"/>
      <c r="AT610" s="2"/>
      <c r="AU610" s="1"/>
      <c r="AV610" s="1"/>
      <c r="AW610" s="1"/>
      <c r="AX610" s="1"/>
      <c r="AY610" s="1"/>
      <c r="AZ610" s="1"/>
      <c r="BA610" s="1"/>
      <c r="BB610" s="1"/>
      <c r="BC610" s="1"/>
      <c r="BD610" s="1"/>
      <c r="BE610" s="1"/>
      <c r="BF610" s="1"/>
      <c r="BG610" s="1"/>
      <c r="BH610" s="1"/>
      <c r="BI610" s="1"/>
      <c r="BJ610" s="1"/>
      <c r="BK610" s="1"/>
      <c r="BL610" s="1"/>
      <c r="BM610" s="1"/>
    </row>
    <row r="611" spans="1:65" ht="38.25" x14ac:dyDescent="0.2">
      <c r="A611" s="184">
        <v>307</v>
      </c>
      <c r="B611" s="181" t="s">
        <v>1803</v>
      </c>
      <c r="C611" s="2" t="s">
        <v>1286</v>
      </c>
      <c r="D611" s="10" t="s">
        <v>158</v>
      </c>
      <c r="E611" s="2" t="s">
        <v>123</v>
      </c>
      <c r="F611" s="39" t="s">
        <v>1804</v>
      </c>
      <c r="G611" s="6" t="s">
        <v>1811</v>
      </c>
      <c r="H611" s="7" t="s">
        <v>1126</v>
      </c>
      <c r="I611" s="31">
        <v>43693</v>
      </c>
      <c r="J611" s="31">
        <v>44059</v>
      </c>
      <c r="K611" s="137" t="s">
        <v>1801</v>
      </c>
      <c r="L611" s="136" t="s">
        <v>1806</v>
      </c>
      <c r="M611" s="2" t="s">
        <v>1807</v>
      </c>
      <c r="N611" s="31">
        <v>9</v>
      </c>
      <c r="O611" s="35">
        <v>8389.5</v>
      </c>
      <c r="P611" s="32">
        <v>12697</v>
      </c>
      <c r="Q611" s="31">
        <v>43803</v>
      </c>
      <c r="R611" s="31">
        <v>43830</v>
      </c>
      <c r="S611" s="2" t="s">
        <v>765</v>
      </c>
      <c r="T611" s="2"/>
      <c r="U611" s="35"/>
      <c r="V611" s="35"/>
      <c r="W611" s="2" t="s">
        <v>141</v>
      </c>
      <c r="X611" s="2"/>
      <c r="Y611" s="2"/>
      <c r="Z611" s="2"/>
      <c r="AA611" s="2"/>
      <c r="AB611" s="2"/>
      <c r="AC611" s="2"/>
      <c r="AD611" s="2"/>
      <c r="AE611" s="2"/>
      <c r="AF611" s="2"/>
      <c r="AG611" s="35"/>
      <c r="AH611" s="35"/>
      <c r="AI611" s="2"/>
      <c r="AJ611" s="2"/>
      <c r="AK611" s="35"/>
      <c r="AL611" s="55">
        <f t="shared" si="7"/>
        <v>8389.5</v>
      </c>
      <c r="AM611" s="35"/>
      <c r="AN611" s="35"/>
      <c r="AO611" s="176"/>
      <c r="AP611" s="2"/>
      <c r="AQ611" s="2"/>
      <c r="AR611" s="2"/>
      <c r="AS611" s="2"/>
      <c r="AT611" s="2"/>
      <c r="AU611" s="1"/>
      <c r="AV611" s="1"/>
      <c r="AW611" s="1"/>
      <c r="AX611" s="1"/>
      <c r="AY611" s="1"/>
      <c r="AZ611" s="1"/>
      <c r="BA611" s="1"/>
      <c r="BB611" s="1"/>
      <c r="BC611" s="1"/>
      <c r="BD611" s="1"/>
      <c r="BE611" s="1"/>
      <c r="BF611" s="1"/>
      <c r="BG611" s="1"/>
      <c r="BH611" s="1"/>
      <c r="BI611" s="1"/>
      <c r="BJ611" s="1"/>
      <c r="BK611" s="1"/>
      <c r="BL611" s="1"/>
      <c r="BM611" s="1"/>
    </row>
    <row r="612" spans="1:65" ht="25.5" x14ac:dyDescent="0.2">
      <c r="A612" s="184">
        <v>308</v>
      </c>
      <c r="B612" s="181" t="s">
        <v>1107</v>
      </c>
      <c r="C612" s="2" t="s">
        <v>823</v>
      </c>
      <c r="D612" s="10" t="s">
        <v>124</v>
      </c>
      <c r="E612" s="2" t="s">
        <v>123</v>
      </c>
      <c r="F612" s="39" t="s">
        <v>1108</v>
      </c>
      <c r="G612" s="2" t="s">
        <v>1114</v>
      </c>
      <c r="H612" s="7" t="s">
        <v>768</v>
      </c>
      <c r="I612" s="31">
        <v>43447</v>
      </c>
      <c r="J612" s="31">
        <v>43812</v>
      </c>
      <c r="K612" s="137" t="s">
        <v>1802</v>
      </c>
      <c r="L612" s="136" t="s">
        <v>600</v>
      </c>
      <c r="M612" s="2" t="s">
        <v>447</v>
      </c>
      <c r="N612" s="31">
        <v>43805</v>
      </c>
      <c r="O612" s="35">
        <v>11250</v>
      </c>
      <c r="P612" s="32">
        <v>12699</v>
      </c>
      <c r="Q612" s="31">
        <v>43805</v>
      </c>
      <c r="R612" s="31">
        <v>43830</v>
      </c>
      <c r="S612" s="2" t="s">
        <v>765</v>
      </c>
      <c r="T612" s="2"/>
      <c r="U612" s="35"/>
      <c r="V612" s="35"/>
      <c r="W612" s="2" t="s">
        <v>141</v>
      </c>
      <c r="X612" s="2"/>
      <c r="Y612" s="2"/>
      <c r="Z612" s="2"/>
      <c r="AA612" s="2"/>
      <c r="AB612" s="2"/>
      <c r="AC612" s="2"/>
      <c r="AD612" s="2"/>
      <c r="AE612" s="2"/>
      <c r="AF612" s="2"/>
      <c r="AG612" s="35"/>
      <c r="AH612" s="35"/>
      <c r="AI612" s="2"/>
      <c r="AJ612" s="2"/>
      <c r="AK612" s="35"/>
      <c r="AL612" s="55">
        <f t="shared" si="7"/>
        <v>11250</v>
      </c>
      <c r="AM612" s="35"/>
      <c r="AN612" s="35">
        <v>11250</v>
      </c>
      <c r="AO612" s="176"/>
      <c r="AP612" s="2"/>
      <c r="AQ612" s="2"/>
      <c r="AR612" s="2"/>
      <c r="AS612" s="2"/>
      <c r="AT612" s="2"/>
      <c r="AU612" s="1"/>
      <c r="AV612" s="1"/>
      <c r="AW612" s="1"/>
      <c r="AX612" s="1"/>
      <c r="AY612" s="1"/>
      <c r="AZ612" s="1"/>
      <c r="BA612" s="1"/>
      <c r="BB612" s="1"/>
      <c r="BC612" s="1"/>
      <c r="BD612" s="1"/>
      <c r="BE612" s="1"/>
      <c r="BF612" s="1"/>
      <c r="BG612" s="1"/>
      <c r="BH612" s="1"/>
      <c r="BI612" s="1"/>
      <c r="BJ612" s="1"/>
      <c r="BK612" s="1"/>
      <c r="BL612" s="1"/>
      <c r="BM612" s="1"/>
    </row>
    <row r="613" spans="1:65" ht="25.5" x14ac:dyDescent="0.2">
      <c r="A613" s="184">
        <v>309</v>
      </c>
      <c r="B613" s="181" t="s">
        <v>1808</v>
      </c>
      <c r="C613" s="2" t="s">
        <v>1310</v>
      </c>
      <c r="D613" s="10" t="s">
        <v>124</v>
      </c>
      <c r="E613" s="2" t="s">
        <v>123</v>
      </c>
      <c r="F613" s="39" t="s">
        <v>1651</v>
      </c>
      <c r="G613" s="2" t="s">
        <v>1814</v>
      </c>
      <c r="H613" s="7" t="s">
        <v>1155</v>
      </c>
      <c r="I613" s="31">
        <v>43726</v>
      </c>
      <c r="J613" s="31">
        <v>44092</v>
      </c>
      <c r="K613" s="137" t="s">
        <v>1812</v>
      </c>
      <c r="L613" s="136" t="s">
        <v>1656</v>
      </c>
      <c r="M613" s="2" t="s">
        <v>1657</v>
      </c>
      <c r="N613" s="31">
        <v>43810</v>
      </c>
      <c r="O613" s="35">
        <v>64680</v>
      </c>
      <c r="P613" s="32">
        <v>12701</v>
      </c>
      <c r="Q613" s="31">
        <v>43810</v>
      </c>
      <c r="R613" s="31">
        <v>43993</v>
      </c>
      <c r="S613" s="2" t="s">
        <v>765</v>
      </c>
      <c r="T613" s="2"/>
      <c r="U613" s="35"/>
      <c r="V613" s="35"/>
      <c r="W613" s="2" t="s">
        <v>129</v>
      </c>
      <c r="X613" s="2"/>
      <c r="Y613" s="2"/>
      <c r="Z613" s="2"/>
      <c r="AA613" s="2"/>
      <c r="AB613" s="2"/>
      <c r="AC613" s="2"/>
      <c r="AD613" s="2"/>
      <c r="AE613" s="2"/>
      <c r="AF613" s="2"/>
      <c r="AG613" s="35"/>
      <c r="AH613" s="35"/>
      <c r="AI613" s="2"/>
      <c r="AJ613" s="2"/>
      <c r="AK613" s="35"/>
      <c r="AL613" s="55">
        <f t="shared" si="7"/>
        <v>64680</v>
      </c>
      <c r="AM613" s="35"/>
      <c r="AN613" s="35"/>
      <c r="AO613" s="176"/>
      <c r="AP613" s="2"/>
      <c r="AQ613" s="2"/>
      <c r="AR613" s="2"/>
      <c r="AS613" s="2"/>
      <c r="AT613" s="2"/>
      <c r="AU613" s="1"/>
      <c r="AV613" s="1"/>
      <c r="AW613" s="1"/>
      <c r="AX613" s="1"/>
      <c r="AY613" s="1"/>
      <c r="AZ613" s="1"/>
      <c r="BA613" s="1"/>
      <c r="BB613" s="1"/>
      <c r="BC613" s="1"/>
      <c r="BD613" s="1"/>
      <c r="BE613" s="1"/>
      <c r="BF613" s="1"/>
      <c r="BG613" s="1"/>
      <c r="BH613" s="1"/>
      <c r="BI613" s="1"/>
      <c r="BJ613" s="1"/>
      <c r="BK613" s="1"/>
      <c r="BL613" s="1"/>
      <c r="BM613" s="1"/>
    </row>
    <row r="614" spans="1:65" ht="63.75" x14ac:dyDescent="0.2">
      <c r="A614" s="184">
        <v>400</v>
      </c>
      <c r="B614" s="181" t="s">
        <v>1809</v>
      </c>
      <c r="C614" s="2" t="s">
        <v>1039</v>
      </c>
      <c r="D614" s="10" t="s">
        <v>456</v>
      </c>
      <c r="E614" s="2" t="s">
        <v>123</v>
      </c>
      <c r="F614" s="39" t="s">
        <v>1810</v>
      </c>
      <c r="G614" s="2" t="s">
        <v>1815</v>
      </c>
      <c r="H614" s="7"/>
      <c r="I614" s="31"/>
      <c r="J614" s="31"/>
      <c r="K614" s="137" t="s">
        <v>1813</v>
      </c>
      <c r="L614" s="136" t="s">
        <v>1600</v>
      </c>
      <c r="M614" s="2" t="s">
        <v>1602</v>
      </c>
      <c r="N614" s="31">
        <v>43810</v>
      </c>
      <c r="O614" s="35">
        <v>141600</v>
      </c>
      <c r="P614" s="32">
        <v>12701</v>
      </c>
      <c r="Q614" s="31">
        <v>43810</v>
      </c>
      <c r="R614" s="31">
        <v>44176</v>
      </c>
      <c r="S614" s="2" t="s">
        <v>765</v>
      </c>
      <c r="T614" s="2"/>
      <c r="U614" s="35"/>
      <c r="V614" s="35"/>
      <c r="W614" s="2" t="s">
        <v>129</v>
      </c>
      <c r="X614" s="2"/>
      <c r="Y614" s="2"/>
      <c r="Z614" s="2"/>
      <c r="AA614" s="2"/>
      <c r="AB614" s="2"/>
      <c r="AC614" s="2"/>
      <c r="AD614" s="2"/>
      <c r="AE614" s="2"/>
      <c r="AF614" s="2"/>
      <c r="AG614" s="35"/>
      <c r="AH614" s="35"/>
      <c r="AI614" s="2"/>
      <c r="AJ614" s="2"/>
      <c r="AK614" s="35"/>
      <c r="AL614" s="55">
        <f t="shared" si="7"/>
        <v>141600</v>
      </c>
      <c r="AM614" s="35"/>
      <c r="AN614" s="35"/>
      <c r="AO614" s="176"/>
      <c r="AP614" s="2"/>
      <c r="AQ614" s="2"/>
      <c r="AR614" s="2"/>
      <c r="AS614" s="2"/>
      <c r="AT614" s="2"/>
      <c r="AU614" s="1"/>
      <c r="AV614" s="1"/>
      <c r="AW614" s="1"/>
      <c r="AX614" s="1"/>
      <c r="AY614" s="1"/>
      <c r="AZ614" s="1"/>
      <c r="BA614" s="1"/>
      <c r="BB614" s="1"/>
      <c r="BC614" s="1"/>
      <c r="BD614" s="1"/>
      <c r="BE614" s="1"/>
      <c r="BF614" s="1"/>
      <c r="BG614" s="1"/>
      <c r="BH614" s="1"/>
      <c r="BI614" s="1"/>
      <c r="BJ614" s="1"/>
      <c r="BK614" s="1"/>
      <c r="BL614" s="1"/>
      <c r="BM614" s="1"/>
    </row>
    <row r="615" spans="1:65" ht="25.5" x14ac:dyDescent="0.2">
      <c r="A615" s="184">
        <v>401</v>
      </c>
      <c r="B615" s="181" t="s">
        <v>1786</v>
      </c>
      <c r="C615" s="2" t="s">
        <v>1370</v>
      </c>
      <c r="D615" s="10" t="s">
        <v>158</v>
      </c>
      <c r="E615" s="2" t="s">
        <v>123</v>
      </c>
      <c r="F615" s="39" t="s">
        <v>1787</v>
      </c>
      <c r="G615" s="6" t="s">
        <v>1788</v>
      </c>
      <c r="H615" s="7" t="s">
        <v>1196</v>
      </c>
      <c r="I615" s="31">
        <v>43770</v>
      </c>
      <c r="J615" s="31">
        <v>44136</v>
      </c>
      <c r="K615" s="137" t="s">
        <v>1816</v>
      </c>
      <c r="L615" s="136" t="s">
        <v>602</v>
      </c>
      <c r="M615" s="2" t="s">
        <v>601</v>
      </c>
      <c r="N615" s="31">
        <v>43811</v>
      </c>
      <c r="O615" s="35">
        <v>14607.2</v>
      </c>
      <c r="P615" s="32">
        <v>12703</v>
      </c>
      <c r="Q615" s="31">
        <v>43811</v>
      </c>
      <c r="R615" s="31">
        <v>43830</v>
      </c>
      <c r="S615" s="2" t="s">
        <v>765</v>
      </c>
      <c r="T615" s="2"/>
      <c r="U615" s="35"/>
      <c r="V615" s="35"/>
      <c r="W615" s="2" t="s">
        <v>141</v>
      </c>
      <c r="X615" s="2"/>
      <c r="Y615" s="2"/>
      <c r="Z615" s="2"/>
      <c r="AA615" s="2"/>
      <c r="AB615" s="2"/>
      <c r="AC615" s="2"/>
      <c r="AD615" s="2"/>
      <c r="AE615" s="2"/>
      <c r="AF615" s="2"/>
      <c r="AG615" s="35"/>
      <c r="AH615" s="35"/>
      <c r="AI615" s="2"/>
      <c r="AJ615" s="2"/>
      <c r="AK615" s="35"/>
      <c r="AL615" s="55">
        <f t="shared" si="7"/>
        <v>14607.2</v>
      </c>
      <c r="AM615" s="35"/>
      <c r="AN615" s="35"/>
      <c r="AO615" s="176"/>
      <c r="AP615" s="2"/>
      <c r="AQ615" s="2"/>
      <c r="AR615" s="2"/>
      <c r="AS615" s="2"/>
      <c r="AT615" s="2"/>
      <c r="AU615" s="1"/>
      <c r="AV615" s="1"/>
      <c r="AW615" s="1"/>
      <c r="AX615" s="1"/>
      <c r="AY615" s="1"/>
      <c r="AZ615" s="1"/>
      <c r="BA615" s="1"/>
      <c r="BB615" s="1"/>
      <c r="BC615" s="1"/>
      <c r="BD615" s="1"/>
      <c r="BE615" s="1"/>
      <c r="BF615" s="1"/>
      <c r="BG615" s="1"/>
      <c r="BH615" s="1"/>
      <c r="BI615" s="1"/>
      <c r="BJ615" s="1"/>
      <c r="BK615" s="1"/>
      <c r="BL615" s="1"/>
      <c r="BM615" s="1"/>
    </row>
    <row r="616" spans="1:65" ht="25.5" x14ac:dyDescent="0.2">
      <c r="A616" s="184">
        <v>402</v>
      </c>
      <c r="B616" s="181" t="s">
        <v>1786</v>
      </c>
      <c r="C616" s="2" t="s">
        <v>1370</v>
      </c>
      <c r="D616" s="10" t="s">
        <v>158</v>
      </c>
      <c r="E616" s="2" t="s">
        <v>123</v>
      </c>
      <c r="F616" s="39" t="s">
        <v>1787</v>
      </c>
      <c r="G616" s="6" t="s">
        <v>1788</v>
      </c>
      <c r="H616" s="7" t="s">
        <v>1196</v>
      </c>
      <c r="I616" s="31">
        <v>43770</v>
      </c>
      <c r="J616" s="31">
        <v>44136</v>
      </c>
      <c r="K616" s="137" t="s">
        <v>1817</v>
      </c>
      <c r="L616" s="136" t="s">
        <v>895</v>
      </c>
      <c r="M616" s="2" t="s">
        <v>284</v>
      </c>
      <c r="N616" s="31">
        <v>43811</v>
      </c>
      <c r="O616" s="35">
        <v>9798.9</v>
      </c>
      <c r="P616" s="32">
        <v>12703</v>
      </c>
      <c r="Q616" s="31">
        <v>43811</v>
      </c>
      <c r="R616" s="31">
        <v>43830</v>
      </c>
      <c r="S616" s="2" t="s">
        <v>765</v>
      </c>
      <c r="T616" s="2"/>
      <c r="U616" s="35"/>
      <c r="V616" s="35"/>
      <c r="W616" s="2" t="s">
        <v>141</v>
      </c>
      <c r="X616" s="2"/>
      <c r="Y616" s="2"/>
      <c r="Z616" s="2"/>
      <c r="AA616" s="2"/>
      <c r="AB616" s="2"/>
      <c r="AC616" s="2"/>
      <c r="AD616" s="2"/>
      <c r="AE616" s="2"/>
      <c r="AF616" s="2"/>
      <c r="AG616" s="35"/>
      <c r="AH616" s="35"/>
      <c r="AI616" s="2"/>
      <c r="AJ616" s="2"/>
      <c r="AK616" s="35"/>
      <c r="AL616" s="55">
        <f t="shared" si="7"/>
        <v>9798.9</v>
      </c>
      <c r="AM616" s="35"/>
      <c r="AN616" s="35"/>
      <c r="AO616" s="176"/>
      <c r="AP616" s="2"/>
      <c r="AQ616" s="2"/>
      <c r="AR616" s="2"/>
      <c r="AS616" s="2"/>
      <c r="AT616" s="2"/>
      <c r="AU616" s="1"/>
      <c r="AV616" s="1"/>
      <c r="AW616" s="1"/>
      <c r="AX616" s="1"/>
      <c r="AY616" s="1"/>
      <c r="AZ616" s="1"/>
      <c r="BA616" s="1"/>
      <c r="BB616" s="1"/>
      <c r="BC616" s="1"/>
      <c r="BD616" s="1"/>
      <c r="BE616" s="1"/>
      <c r="BF616" s="1"/>
      <c r="BG616" s="1"/>
      <c r="BH616" s="1"/>
      <c r="BI616" s="1"/>
      <c r="BJ616" s="1"/>
      <c r="BK616" s="1"/>
      <c r="BL616" s="1"/>
      <c r="BM616" s="1"/>
    </row>
    <row r="617" spans="1:65" ht="25.5" x14ac:dyDescent="0.2">
      <c r="A617" s="184">
        <v>403</v>
      </c>
      <c r="B617" s="181" t="s">
        <v>1786</v>
      </c>
      <c r="C617" s="2" t="s">
        <v>1370</v>
      </c>
      <c r="D617" s="10" t="s">
        <v>158</v>
      </c>
      <c r="E617" s="2" t="s">
        <v>123</v>
      </c>
      <c r="F617" s="39" t="s">
        <v>1787</v>
      </c>
      <c r="G617" s="6" t="s">
        <v>1788</v>
      </c>
      <c r="H617" s="7" t="s">
        <v>1196</v>
      </c>
      <c r="I617" s="31">
        <v>43770</v>
      </c>
      <c r="J617" s="31">
        <v>44136</v>
      </c>
      <c r="K617" s="137" t="s">
        <v>1818</v>
      </c>
      <c r="L617" s="136" t="s">
        <v>1324</v>
      </c>
      <c r="M617" s="2" t="s">
        <v>1325</v>
      </c>
      <c r="N617" s="31">
        <v>43811</v>
      </c>
      <c r="O617" s="35">
        <v>4000.5</v>
      </c>
      <c r="P617" s="32">
        <v>12703</v>
      </c>
      <c r="Q617" s="31">
        <v>43811</v>
      </c>
      <c r="R617" s="31">
        <v>43830</v>
      </c>
      <c r="S617" s="2" t="s">
        <v>765</v>
      </c>
      <c r="T617" s="2"/>
      <c r="U617" s="35"/>
      <c r="V617" s="35"/>
      <c r="W617" s="2" t="s">
        <v>141</v>
      </c>
      <c r="X617" s="2"/>
      <c r="Y617" s="2"/>
      <c r="Z617" s="2"/>
      <c r="AA617" s="2"/>
      <c r="AB617" s="2"/>
      <c r="AC617" s="2"/>
      <c r="AD617" s="2"/>
      <c r="AE617" s="2"/>
      <c r="AF617" s="2"/>
      <c r="AG617" s="35"/>
      <c r="AH617" s="35"/>
      <c r="AI617" s="2"/>
      <c r="AJ617" s="2"/>
      <c r="AK617" s="35"/>
      <c r="AL617" s="55">
        <f t="shared" si="7"/>
        <v>4000.5</v>
      </c>
      <c r="AM617" s="35"/>
      <c r="AN617" s="35"/>
      <c r="AO617" s="176"/>
      <c r="AP617" s="2"/>
      <c r="AQ617" s="2"/>
      <c r="AR617" s="2"/>
      <c r="AS617" s="2"/>
      <c r="AT617" s="2"/>
      <c r="AU617" s="1"/>
      <c r="AV617" s="1"/>
      <c r="AW617" s="1"/>
      <c r="AX617" s="1"/>
      <c r="AY617" s="1"/>
      <c r="AZ617" s="1"/>
      <c r="BA617" s="1"/>
      <c r="BB617" s="1"/>
      <c r="BC617" s="1"/>
      <c r="BD617" s="1"/>
      <c r="BE617" s="1"/>
      <c r="BF617" s="1"/>
      <c r="BG617" s="1"/>
      <c r="BH617" s="1"/>
      <c r="BI617" s="1"/>
      <c r="BJ617" s="1"/>
      <c r="BK617" s="1"/>
      <c r="BL617" s="1"/>
      <c r="BM617" s="1"/>
    </row>
    <row r="618" spans="1:65" ht="25.5" x14ac:dyDescent="0.2">
      <c r="A618" s="184">
        <v>404</v>
      </c>
      <c r="B618" s="181" t="s">
        <v>1700</v>
      </c>
      <c r="C618" s="2" t="s">
        <v>1220</v>
      </c>
      <c r="D618" s="10" t="s">
        <v>158</v>
      </c>
      <c r="E618" s="2" t="s">
        <v>123</v>
      </c>
      <c r="F618" s="39" t="s">
        <v>1701</v>
      </c>
      <c r="G618" s="6" t="s">
        <v>1702</v>
      </c>
      <c r="H618" s="7" t="s">
        <v>1117</v>
      </c>
      <c r="I618" s="31">
        <v>43685</v>
      </c>
      <c r="J618" s="31">
        <v>44051</v>
      </c>
      <c r="K618" s="137" t="s">
        <v>1819</v>
      </c>
      <c r="L618" s="136" t="s">
        <v>1736</v>
      </c>
      <c r="M618" s="2" t="s">
        <v>1235</v>
      </c>
      <c r="N618" s="31">
        <v>43815</v>
      </c>
      <c r="O618" s="35">
        <v>5400</v>
      </c>
      <c r="P618" s="32">
        <v>12706</v>
      </c>
      <c r="Q618" s="31">
        <v>43815</v>
      </c>
      <c r="R618" s="31">
        <v>43830</v>
      </c>
      <c r="S618" s="2" t="s">
        <v>765</v>
      </c>
      <c r="T618" s="2"/>
      <c r="U618" s="35"/>
      <c r="V618" s="35"/>
      <c r="W618" s="2" t="s">
        <v>141</v>
      </c>
      <c r="X618" s="2"/>
      <c r="Y618" s="2"/>
      <c r="Z618" s="2"/>
      <c r="AA618" s="2"/>
      <c r="AB618" s="2"/>
      <c r="AC618" s="2"/>
      <c r="AD618" s="2"/>
      <c r="AE618" s="2"/>
      <c r="AF618" s="2"/>
      <c r="AG618" s="35"/>
      <c r="AH618" s="35"/>
      <c r="AI618" s="2"/>
      <c r="AJ618" s="2"/>
      <c r="AK618" s="35"/>
      <c r="AL618" s="55">
        <f t="shared" si="7"/>
        <v>5400</v>
      </c>
      <c r="AM618" s="35"/>
      <c r="AN618" s="35"/>
      <c r="AO618" s="176"/>
      <c r="AP618" s="2"/>
      <c r="AQ618" s="2"/>
      <c r="AR618" s="2"/>
      <c r="AS618" s="2"/>
      <c r="AT618" s="2"/>
      <c r="AU618" s="1"/>
      <c r="AV618" s="1"/>
      <c r="AW618" s="1"/>
      <c r="AX618" s="1"/>
      <c r="AY618" s="1"/>
      <c r="AZ618" s="1"/>
      <c r="BA618" s="1"/>
      <c r="BB618" s="1"/>
      <c r="BC618" s="1"/>
      <c r="BD618" s="1"/>
      <c r="BE618" s="1"/>
      <c r="BF618" s="1"/>
      <c r="BG618" s="1"/>
      <c r="BH618" s="1"/>
      <c r="BI618" s="1"/>
      <c r="BJ618" s="1"/>
      <c r="BK618" s="1"/>
      <c r="BL618" s="1"/>
      <c r="BM618" s="1"/>
    </row>
    <row r="619" spans="1:65" ht="25.5" x14ac:dyDescent="0.2">
      <c r="A619" s="184">
        <v>405</v>
      </c>
      <c r="B619" s="181" t="s">
        <v>1808</v>
      </c>
      <c r="C619" s="2" t="s">
        <v>1310</v>
      </c>
      <c r="D619" s="10" t="s">
        <v>124</v>
      </c>
      <c r="E619" s="2" t="s">
        <v>123</v>
      </c>
      <c r="F619" s="39" t="s">
        <v>1651</v>
      </c>
      <c r="G619" s="2" t="s">
        <v>1814</v>
      </c>
      <c r="H619" s="7" t="s">
        <v>1155</v>
      </c>
      <c r="I619" s="31">
        <v>43726</v>
      </c>
      <c r="J619" s="31">
        <v>44092</v>
      </c>
      <c r="K619" s="137" t="s">
        <v>1820</v>
      </c>
      <c r="L619" s="136" t="s">
        <v>1656</v>
      </c>
      <c r="M619" s="2" t="s">
        <v>1657</v>
      </c>
      <c r="N619" s="31">
        <v>43815</v>
      </c>
      <c r="O619" s="35">
        <v>4295</v>
      </c>
      <c r="P619" s="32">
        <v>12706</v>
      </c>
      <c r="Q619" s="31">
        <v>43815</v>
      </c>
      <c r="R619" s="31">
        <v>43481</v>
      </c>
      <c r="S619" s="2" t="s">
        <v>765</v>
      </c>
      <c r="T619" s="2"/>
      <c r="U619" s="35"/>
      <c r="V619" s="35"/>
      <c r="W619" s="2" t="s">
        <v>129</v>
      </c>
      <c r="X619" s="2"/>
      <c r="Y619" s="2"/>
      <c r="Z619" s="2"/>
      <c r="AA619" s="2"/>
      <c r="AB619" s="2"/>
      <c r="AC619" s="2"/>
      <c r="AD619" s="2"/>
      <c r="AE619" s="2"/>
      <c r="AF619" s="2"/>
      <c r="AG619" s="35"/>
      <c r="AH619" s="35"/>
      <c r="AI619" s="2"/>
      <c r="AJ619" s="2"/>
      <c r="AK619" s="35"/>
      <c r="AL619" s="55">
        <f t="shared" si="7"/>
        <v>4295</v>
      </c>
      <c r="AM619" s="35"/>
      <c r="AN619" s="35"/>
      <c r="AO619" s="176"/>
      <c r="AP619" s="2"/>
      <c r="AQ619" s="2"/>
      <c r="AR619" s="2"/>
      <c r="AS619" s="2"/>
      <c r="AT619" s="2"/>
      <c r="AU619" s="1"/>
      <c r="AV619" s="1"/>
      <c r="AW619" s="1"/>
      <c r="AX619" s="1"/>
      <c r="AY619" s="1"/>
      <c r="AZ619" s="1"/>
      <c r="BA619" s="1"/>
      <c r="BB619" s="1"/>
      <c r="BC619" s="1"/>
      <c r="BD619" s="1"/>
      <c r="BE619" s="1"/>
      <c r="BF619" s="1"/>
      <c r="BG619" s="1"/>
      <c r="BH619" s="1"/>
      <c r="BI619" s="1"/>
      <c r="BJ619" s="1"/>
      <c r="BK619" s="1"/>
      <c r="BL619" s="1"/>
      <c r="BM619" s="1"/>
    </row>
    <row r="620" spans="1:65" ht="38.25" x14ac:dyDescent="0.2">
      <c r="A620" s="184">
        <v>406</v>
      </c>
      <c r="B620" s="181" t="s">
        <v>1188</v>
      </c>
      <c r="C620" s="2" t="s">
        <v>1189</v>
      </c>
      <c r="D620" s="10" t="s">
        <v>124</v>
      </c>
      <c r="E620" s="2" t="s">
        <v>123</v>
      </c>
      <c r="F620" s="39" t="s">
        <v>1190</v>
      </c>
      <c r="G620" s="6" t="s">
        <v>1255</v>
      </c>
      <c r="H620" s="7" t="s">
        <v>1191</v>
      </c>
      <c r="I620" s="31">
        <v>43439</v>
      </c>
      <c r="J620" s="31">
        <v>43804</v>
      </c>
      <c r="K620" s="137" t="s">
        <v>1823</v>
      </c>
      <c r="L620" s="136" t="s">
        <v>283</v>
      </c>
      <c r="M620" s="2" t="s">
        <v>177</v>
      </c>
      <c r="N620" s="31">
        <v>43803</v>
      </c>
      <c r="O620" s="35">
        <v>1183816.02</v>
      </c>
      <c r="P620" s="32">
        <v>12712</v>
      </c>
      <c r="Q620" s="31">
        <v>43803</v>
      </c>
      <c r="R620" s="31">
        <v>43830</v>
      </c>
      <c r="S620" s="2" t="s">
        <v>765</v>
      </c>
      <c r="T620" s="2"/>
      <c r="U620" s="35"/>
      <c r="V620" s="35"/>
      <c r="W620" s="2" t="s">
        <v>141</v>
      </c>
      <c r="X620" s="2"/>
      <c r="Y620" s="2"/>
      <c r="Z620" s="2"/>
      <c r="AA620" s="2"/>
      <c r="AB620" s="2"/>
      <c r="AC620" s="2"/>
      <c r="AD620" s="2"/>
      <c r="AE620" s="2"/>
      <c r="AF620" s="2"/>
      <c r="AG620" s="35"/>
      <c r="AH620" s="35"/>
      <c r="AI620" s="2"/>
      <c r="AJ620" s="2"/>
      <c r="AK620" s="35"/>
      <c r="AL620" s="55">
        <f t="shared" si="7"/>
        <v>1183816.02</v>
      </c>
      <c r="AM620" s="35"/>
      <c r="AN620" s="35"/>
      <c r="AO620" s="176"/>
      <c r="AP620" s="2"/>
      <c r="AQ620" s="2"/>
      <c r="AR620" s="2"/>
      <c r="AS620" s="2"/>
      <c r="AT620" s="2"/>
      <c r="AU620" s="1"/>
      <c r="AV620" s="1"/>
      <c r="AW620" s="1"/>
      <c r="AX620" s="1"/>
      <c r="AY620" s="1"/>
      <c r="AZ620" s="1"/>
      <c r="BA620" s="1"/>
      <c r="BB620" s="1"/>
      <c r="BC620" s="1"/>
      <c r="BD620" s="1"/>
      <c r="BE620" s="1"/>
      <c r="BF620" s="1"/>
      <c r="BG620" s="1"/>
      <c r="BH620" s="1"/>
      <c r="BI620" s="1"/>
      <c r="BJ620" s="1"/>
      <c r="BK620" s="1"/>
      <c r="BL620" s="1"/>
      <c r="BM620" s="1"/>
    </row>
    <row r="621" spans="1:65" ht="38.25" x14ac:dyDescent="0.2">
      <c r="A621" s="184">
        <v>407</v>
      </c>
      <c r="B621" s="181" t="s">
        <v>1302</v>
      </c>
      <c r="C621" s="2" t="s">
        <v>1303</v>
      </c>
      <c r="D621" s="10" t="s">
        <v>158</v>
      </c>
      <c r="E621" s="2" t="s">
        <v>123</v>
      </c>
      <c r="F621" s="39" t="s">
        <v>1304</v>
      </c>
      <c r="G621" s="6" t="s">
        <v>1305</v>
      </c>
      <c r="H621" s="7" t="s">
        <v>1306</v>
      </c>
      <c r="I621" s="31">
        <v>43451</v>
      </c>
      <c r="J621" s="31">
        <v>43816</v>
      </c>
      <c r="K621" s="137" t="s">
        <v>1824</v>
      </c>
      <c r="L621" s="136" t="s">
        <v>186</v>
      </c>
      <c r="M621" s="2" t="s">
        <v>187</v>
      </c>
      <c r="N621" s="31">
        <v>43815</v>
      </c>
      <c r="O621" s="35">
        <v>273000</v>
      </c>
      <c r="P621" s="32">
        <v>12712</v>
      </c>
      <c r="Q621" s="31">
        <v>43815</v>
      </c>
      <c r="R621" s="31">
        <v>43830</v>
      </c>
      <c r="S621" s="2" t="s">
        <v>765</v>
      </c>
      <c r="T621" s="2"/>
      <c r="U621" s="35"/>
      <c r="V621" s="35"/>
      <c r="W621" s="2" t="s">
        <v>141</v>
      </c>
      <c r="X621" s="2"/>
      <c r="Y621" s="2"/>
      <c r="Z621" s="2"/>
      <c r="AA621" s="2"/>
      <c r="AB621" s="2"/>
      <c r="AC621" s="2"/>
      <c r="AD621" s="2"/>
      <c r="AE621" s="2"/>
      <c r="AF621" s="2"/>
      <c r="AG621" s="35"/>
      <c r="AH621" s="35"/>
      <c r="AI621" s="2"/>
      <c r="AJ621" s="2"/>
      <c r="AK621" s="35"/>
      <c r="AL621" s="55">
        <f t="shared" si="7"/>
        <v>273000</v>
      </c>
      <c r="AM621" s="35"/>
      <c r="AN621" s="35"/>
      <c r="AO621" s="176"/>
      <c r="AP621" s="2"/>
      <c r="AQ621" s="2"/>
      <c r="AR621" s="2"/>
      <c r="AS621" s="2"/>
      <c r="AT621" s="2"/>
      <c r="AU621" s="1"/>
      <c r="AV621" s="1"/>
      <c r="AW621" s="1"/>
      <c r="AX621" s="1"/>
      <c r="AY621" s="1"/>
      <c r="AZ621" s="1"/>
      <c r="BA621" s="1"/>
      <c r="BB621" s="1"/>
      <c r="BC621" s="1"/>
      <c r="BD621" s="1"/>
      <c r="BE621" s="1"/>
      <c r="BF621" s="1"/>
      <c r="BG621" s="1"/>
      <c r="BH621" s="1"/>
      <c r="BI621" s="1"/>
      <c r="BJ621" s="1"/>
      <c r="BK621" s="1"/>
      <c r="BL621" s="1"/>
      <c r="BM621" s="1"/>
    </row>
    <row r="622" spans="1:65" ht="63.75" x14ac:dyDescent="0.2">
      <c r="A622" s="184">
        <v>408</v>
      </c>
      <c r="B622" s="181" t="s">
        <v>1825</v>
      </c>
      <c r="C622" s="2" t="s">
        <v>1069</v>
      </c>
      <c r="D622" s="10" t="s">
        <v>175</v>
      </c>
      <c r="E622" s="2" t="s">
        <v>123</v>
      </c>
      <c r="F622" s="39" t="s">
        <v>1826</v>
      </c>
      <c r="G622" s="6" t="s">
        <v>1827</v>
      </c>
      <c r="H622" s="7"/>
      <c r="I622" s="31"/>
      <c r="J622" s="31"/>
      <c r="K622" s="137" t="s">
        <v>1829</v>
      </c>
      <c r="L622" s="136" t="s">
        <v>1828</v>
      </c>
      <c r="M622" s="2" t="s">
        <v>1830</v>
      </c>
      <c r="N622" s="31">
        <v>43829</v>
      </c>
      <c r="O622" s="35">
        <v>25278</v>
      </c>
      <c r="P622" s="32">
        <v>12715</v>
      </c>
      <c r="Q622" s="31">
        <v>43829</v>
      </c>
      <c r="R622" s="31">
        <v>44195</v>
      </c>
      <c r="S622" s="2" t="s">
        <v>765</v>
      </c>
      <c r="T622" s="2"/>
      <c r="U622" s="35"/>
      <c r="V622" s="35"/>
      <c r="W622" s="2" t="s">
        <v>115</v>
      </c>
      <c r="X622" s="2"/>
      <c r="Y622" s="2"/>
      <c r="Z622" s="2"/>
      <c r="AA622" s="2"/>
      <c r="AB622" s="2"/>
      <c r="AC622" s="2"/>
      <c r="AD622" s="2"/>
      <c r="AE622" s="2"/>
      <c r="AF622" s="2"/>
      <c r="AG622" s="35"/>
      <c r="AH622" s="35"/>
      <c r="AI622" s="2"/>
      <c r="AJ622" s="2"/>
      <c r="AK622" s="35"/>
      <c r="AL622" s="55">
        <f t="shared" si="7"/>
        <v>25278</v>
      </c>
      <c r="AM622" s="35"/>
      <c r="AN622" s="35"/>
      <c r="AO622" s="176"/>
      <c r="AP622" s="2"/>
      <c r="AQ622" s="2"/>
      <c r="AR622" s="2"/>
      <c r="AS622" s="2"/>
      <c r="AT622" s="2"/>
      <c r="AU622" s="1"/>
      <c r="AV622" s="1"/>
      <c r="AW622" s="1"/>
      <c r="AX622" s="1"/>
      <c r="AY622" s="1"/>
      <c r="AZ622" s="1"/>
      <c r="BA622" s="1"/>
      <c r="BB622" s="1"/>
      <c r="BC622" s="1"/>
      <c r="BD622" s="1"/>
      <c r="BE622" s="1"/>
      <c r="BF622" s="1"/>
      <c r="BG622" s="1"/>
      <c r="BH622" s="1"/>
      <c r="BI622" s="1"/>
      <c r="BJ622" s="1"/>
      <c r="BK622" s="1"/>
      <c r="BL622" s="1"/>
      <c r="BM622" s="1"/>
    </row>
    <row r="623" spans="1:65" ht="63.75" x14ac:dyDescent="0.2">
      <c r="A623" s="184">
        <v>409</v>
      </c>
      <c r="B623" s="181" t="s">
        <v>1825</v>
      </c>
      <c r="C623" s="2" t="s">
        <v>1069</v>
      </c>
      <c r="D623" s="10" t="s">
        <v>175</v>
      </c>
      <c r="E623" s="2" t="s">
        <v>123</v>
      </c>
      <c r="F623" s="39" t="s">
        <v>1826</v>
      </c>
      <c r="G623" s="6" t="s">
        <v>1827</v>
      </c>
      <c r="H623" s="7"/>
      <c r="I623" s="31"/>
      <c r="J623" s="31"/>
      <c r="K623" s="137" t="s">
        <v>1831</v>
      </c>
      <c r="L623" s="136" t="s">
        <v>1832</v>
      </c>
      <c r="M623" s="2" t="s">
        <v>1833</v>
      </c>
      <c r="N623" s="31">
        <v>43829</v>
      </c>
      <c r="O623" s="35">
        <v>12480</v>
      </c>
      <c r="P623" s="32">
        <v>12715</v>
      </c>
      <c r="Q623" s="31">
        <v>43829</v>
      </c>
      <c r="R623" s="31">
        <v>44195</v>
      </c>
      <c r="S623" s="2" t="s">
        <v>765</v>
      </c>
      <c r="T623" s="2"/>
      <c r="U623" s="35"/>
      <c r="V623" s="35"/>
      <c r="W623" s="2" t="s">
        <v>115</v>
      </c>
      <c r="X623" s="2"/>
      <c r="Y623" s="2"/>
      <c r="Z623" s="2"/>
      <c r="AA623" s="2"/>
      <c r="AB623" s="2"/>
      <c r="AC623" s="2"/>
      <c r="AD623" s="2"/>
      <c r="AE623" s="2"/>
      <c r="AF623" s="2"/>
      <c r="AG623" s="35"/>
      <c r="AH623" s="35"/>
      <c r="AI623" s="2"/>
      <c r="AJ623" s="2"/>
      <c r="AK623" s="35"/>
      <c r="AL623" s="55">
        <f t="shared" si="7"/>
        <v>12480</v>
      </c>
      <c r="AM623" s="35"/>
      <c r="AN623" s="35"/>
      <c r="AO623" s="176"/>
      <c r="AP623" s="2"/>
      <c r="AQ623" s="2"/>
      <c r="AR623" s="2"/>
      <c r="AS623" s="2"/>
      <c r="AT623" s="2"/>
      <c r="AU623" s="1"/>
      <c r="AV623" s="1"/>
      <c r="AW623" s="1"/>
      <c r="AX623" s="1"/>
      <c r="AY623" s="1"/>
      <c r="AZ623" s="1"/>
      <c r="BA623" s="1"/>
      <c r="BB623" s="1"/>
      <c r="BC623" s="1"/>
      <c r="BD623" s="1"/>
      <c r="BE623" s="1"/>
      <c r="BF623" s="1"/>
      <c r="BG623" s="1"/>
      <c r="BH623" s="1"/>
      <c r="BI623" s="1"/>
      <c r="BJ623" s="1"/>
      <c r="BK623" s="1"/>
      <c r="BL623" s="1"/>
      <c r="BM623" s="1"/>
    </row>
    <row r="624" spans="1:65" ht="51" x14ac:dyDescent="0.2">
      <c r="A624" s="184">
        <v>410</v>
      </c>
      <c r="B624" s="181" t="s">
        <v>1834</v>
      </c>
      <c r="C624" s="2" t="s">
        <v>1070</v>
      </c>
      <c r="D624" s="10" t="s">
        <v>175</v>
      </c>
      <c r="E624" s="2" t="s">
        <v>123</v>
      </c>
      <c r="F624" s="39" t="s">
        <v>1835</v>
      </c>
      <c r="G624" s="6" t="s">
        <v>1836</v>
      </c>
      <c r="H624" s="7"/>
      <c r="I624" s="31"/>
      <c r="J624" s="31"/>
      <c r="K624" s="137" t="s">
        <v>1839</v>
      </c>
      <c r="L624" s="136" t="s">
        <v>1837</v>
      </c>
      <c r="M624" s="2" t="s">
        <v>1838</v>
      </c>
      <c r="N624" s="31">
        <v>43829</v>
      </c>
      <c r="O624" s="35">
        <v>19800</v>
      </c>
      <c r="P624" s="32">
        <v>12715</v>
      </c>
      <c r="Q624" s="31">
        <v>43829</v>
      </c>
      <c r="R624" s="31">
        <v>44195</v>
      </c>
      <c r="S624" s="2" t="s">
        <v>765</v>
      </c>
      <c r="T624" s="2"/>
      <c r="U624" s="35"/>
      <c r="V624" s="35"/>
      <c r="W624" s="2" t="s">
        <v>115</v>
      </c>
      <c r="X624" s="2"/>
      <c r="Y624" s="2"/>
      <c r="Z624" s="2"/>
      <c r="AA624" s="2"/>
      <c r="AB624" s="2"/>
      <c r="AC624" s="2"/>
      <c r="AD624" s="2"/>
      <c r="AE624" s="2"/>
      <c r="AF624" s="2"/>
      <c r="AG624" s="35"/>
      <c r="AH624" s="35"/>
      <c r="AI624" s="2"/>
      <c r="AJ624" s="2"/>
      <c r="AK624" s="35"/>
      <c r="AL624" s="55">
        <f t="shared" si="7"/>
        <v>19800</v>
      </c>
      <c r="AM624" s="35"/>
      <c r="AN624" s="35"/>
      <c r="AO624" s="176"/>
      <c r="AP624" s="2"/>
      <c r="AQ624" s="2"/>
      <c r="AR624" s="2"/>
      <c r="AS624" s="2"/>
      <c r="AT624" s="2"/>
      <c r="AU624" s="1"/>
      <c r="AV624" s="1"/>
      <c r="AW624" s="1"/>
      <c r="AX624" s="1"/>
      <c r="AY624" s="1"/>
      <c r="AZ624" s="1"/>
      <c r="BA624" s="1"/>
      <c r="BB624" s="1"/>
      <c r="BC624" s="1"/>
      <c r="BD624" s="1"/>
      <c r="BE624" s="1"/>
      <c r="BF624" s="1"/>
      <c r="BG624" s="1"/>
      <c r="BH624" s="1"/>
      <c r="BI624" s="1"/>
      <c r="BJ624" s="1"/>
      <c r="BK624" s="1"/>
      <c r="BL624" s="1"/>
      <c r="BM624" s="1"/>
    </row>
    <row r="625" spans="1:65" x14ac:dyDescent="0.2">
      <c r="A625" s="184"/>
      <c r="B625" s="181"/>
      <c r="C625" s="2"/>
      <c r="D625" s="10"/>
      <c r="E625" s="2"/>
      <c r="F625" s="39"/>
      <c r="G625" s="6"/>
      <c r="H625" s="7"/>
      <c r="I625" s="31"/>
      <c r="J625" s="31"/>
      <c r="K625" s="137"/>
      <c r="L625" s="136"/>
      <c r="M625" s="2"/>
      <c r="N625" s="31"/>
      <c r="O625" s="35"/>
      <c r="P625" s="32"/>
      <c r="Q625" s="31"/>
      <c r="R625" s="31"/>
      <c r="S625" s="2"/>
      <c r="T625" s="2"/>
      <c r="U625" s="35"/>
      <c r="V625" s="35"/>
      <c r="W625" s="2"/>
      <c r="X625" s="2"/>
      <c r="Y625" s="2"/>
      <c r="Z625" s="2"/>
      <c r="AA625" s="2"/>
      <c r="AB625" s="2"/>
      <c r="AC625" s="2"/>
      <c r="AD625" s="2"/>
      <c r="AE625" s="2"/>
      <c r="AF625" s="2"/>
      <c r="AG625" s="35"/>
      <c r="AH625" s="35"/>
      <c r="AI625" s="2"/>
      <c r="AJ625" s="2"/>
      <c r="AK625" s="35"/>
      <c r="AL625" s="55"/>
      <c r="AM625" s="35"/>
      <c r="AN625" s="35"/>
      <c r="AO625" s="176"/>
      <c r="AP625" s="2"/>
      <c r="AQ625" s="2"/>
      <c r="AR625" s="2"/>
      <c r="AS625" s="2"/>
      <c r="AT625" s="2"/>
      <c r="AU625" s="1"/>
      <c r="AV625" s="1"/>
      <c r="AW625" s="1"/>
      <c r="AX625" s="1"/>
      <c r="AY625" s="1"/>
      <c r="AZ625" s="1"/>
      <c r="BA625" s="1"/>
      <c r="BB625" s="1"/>
      <c r="BC625" s="1"/>
      <c r="BD625" s="1"/>
      <c r="BE625" s="1"/>
      <c r="BF625" s="1"/>
      <c r="BG625" s="1"/>
      <c r="BH625" s="1"/>
      <c r="BI625" s="1"/>
      <c r="BJ625" s="1"/>
      <c r="BK625" s="1"/>
      <c r="BL625" s="1"/>
      <c r="BM625" s="1"/>
    </row>
    <row r="626" spans="1:65" ht="25.5" x14ac:dyDescent="0.2">
      <c r="A626" s="218">
        <v>175</v>
      </c>
      <c r="B626" s="224" t="s">
        <v>121</v>
      </c>
      <c r="C626" s="212"/>
      <c r="D626" s="212" t="s">
        <v>131</v>
      </c>
      <c r="E626" s="212"/>
      <c r="F626" s="213" t="s">
        <v>605</v>
      </c>
      <c r="G626" s="217" t="s">
        <v>214</v>
      </c>
      <c r="H626" s="211"/>
      <c r="I626" s="211"/>
      <c r="J626" s="211"/>
      <c r="K626" s="221" t="s">
        <v>109</v>
      </c>
      <c r="L626" s="219" t="s">
        <v>110</v>
      </c>
      <c r="M626" s="212" t="s">
        <v>111</v>
      </c>
      <c r="N626" s="237" t="s">
        <v>113</v>
      </c>
      <c r="O626" s="215">
        <v>31888.799999999999</v>
      </c>
      <c r="P626" s="217" t="s">
        <v>420</v>
      </c>
      <c r="Q626" s="212" t="s">
        <v>113</v>
      </c>
      <c r="R626" s="212" t="s">
        <v>114</v>
      </c>
      <c r="S626" s="212" t="s">
        <v>128</v>
      </c>
      <c r="T626" s="212"/>
      <c r="U626" s="215"/>
      <c r="V626" s="215"/>
      <c r="W626" s="212" t="s">
        <v>115</v>
      </c>
      <c r="X626" s="6" t="s">
        <v>776</v>
      </c>
      <c r="Y626" s="2" t="s">
        <v>130</v>
      </c>
      <c r="Z626" s="50">
        <v>39813</v>
      </c>
      <c r="AA626" s="32">
        <v>9987</v>
      </c>
      <c r="AB626" s="9" t="s">
        <v>221</v>
      </c>
      <c r="AC626" s="50">
        <v>39813</v>
      </c>
      <c r="AD626" s="50">
        <v>40178</v>
      </c>
      <c r="AE626" s="34"/>
      <c r="AF626" s="6"/>
      <c r="AG626" s="176">
        <v>111456</v>
      </c>
      <c r="AH626" s="176"/>
      <c r="AI626" s="51"/>
      <c r="AJ626" s="51"/>
      <c r="AK626" s="176"/>
      <c r="AL626" s="233">
        <f>O626-AH626+AG626-AH627+AG627-AH628+AG628-AH629+AG629-AH630+AG630-AH631+AG631-AH632+AG632-AH633+AG633-AH634+AG634-AH635+AG635-AH636+AG636-AH637+AG637</f>
        <v>1488486.54</v>
      </c>
      <c r="AM626" s="215">
        <f>752104.8+140082.6+11673.55+11673.55+11673.55+11673.55+11673.55+11673.55+11673.55+11673.55+11673.55+11673.55+11673.55+11673.55+12512.96+12512.96+12512.96+12512.96+12512.96+12512.96+12512.96+12512.96+12512.96+12512.96+12512.96+12512.96+12512.96+12512.96+12512.96+12512.96+12512.96+12512.96+12512.96+12512.96+12512.96+12512.96+12512.96+12512.96</f>
        <v>1332581.0399999998</v>
      </c>
      <c r="AN626" s="215">
        <v>155905.5</v>
      </c>
      <c r="AO626" s="215">
        <f>AM626+AN626</f>
        <v>1488486.5399999998</v>
      </c>
      <c r="AP626" s="234"/>
      <c r="AQ626" s="2"/>
      <c r="AR626" s="2"/>
      <c r="AS626" s="212"/>
      <c r="AT626" s="212"/>
      <c r="AU626" s="212"/>
      <c r="AV626" s="212" t="s">
        <v>120</v>
      </c>
      <c r="AW626" s="212" t="s">
        <v>218</v>
      </c>
      <c r="AX626" s="217" t="s">
        <v>420</v>
      </c>
      <c r="AY626" s="210">
        <v>39738</v>
      </c>
      <c r="AZ626" s="217" t="s">
        <v>420</v>
      </c>
      <c r="BA626" s="210">
        <v>39738</v>
      </c>
      <c r="BB626" s="212"/>
      <c r="BC626" s="212"/>
      <c r="BD626" s="212"/>
      <c r="BE626" s="212"/>
      <c r="BF626" s="212"/>
      <c r="BG626" s="212"/>
      <c r="BH626" s="212"/>
      <c r="BI626" s="212"/>
      <c r="BJ626" s="212"/>
      <c r="BK626" s="212"/>
      <c r="BL626" s="212"/>
      <c r="BM626" s="212"/>
    </row>
    <row r="627" spans="1:65" ht="25.5" x14ac:dyDescent="0.2">
      <c r="A627" s="218"/>
      <c r="B627" s="224"/>
      <c r="C627" s="212"/>
      <c r="D627" s="212"/>
      <c r="E627" s="212"/>
      <c r="F627" s="213"/>
      <c r="G627" s="217"/>
      <c r="H627" s="211"/>
      <c r="I627" s="211"/>
      <c r="J627" s="211"/>
      <c r="K627" s="221"/>
      <c r="L627" s="219"/>
      <c r="M627" s="212"/>
      <c r="N627" s="237"/>
      <c r="O627" s="215"/>
      <c r="P627" s="217"/>
      <c r="Q627" s="212"/>
      <c r="R627" s="212"/>
      <c r="S627" s="212"/>
      <c r="T627" s="212"/>
      <c r="U627" s="215"/>
      <c r="V627" s="215"/>
      <c r="W627" s="212"/>
      <c r="X627" s="6" t="s">
        <v>776</v>
      </c>
      <c r="Y627" s="2" t="s">
        <v>132</v>
      </c>
      <c r="Z627" s="50">
        <v>40178</v>
      </c>
      <c r="AA627" s="32">
        <v>10207</v>
      </c>
      <c r="AB627" s="9" t="s">
        <v>221</v>
      </c>
      <c r="AC627" s="50">
        <v>40178</v>
      </c>
      <c r="AD627" s="50">
        <v>40543</v>
      </c>
      <c r="AE627" s="34">
        <v>1.31352</v>
      </c>
      <c r="AF627" s="6"/>
      <c r="AG627" s="35">
        <v>112920</v>
      </c>
      <c r="AH627" s="176"/>
      <c r="AI627" s="51"/>
      <c r="AJ627" s="51"/>
      <c r="AK627" s="176"/>
      <c r="AL627" s="233"/>
      <c r="AM627" s="215"/>
      <c r="AN627" s="215"/>
      <c r="AO627" s="215"/>
      <c r="AP627" s="212"/>
      <c r="AQ627" s="2"/>
      <c r="AR627" s="2"/>
      <c r="AS627" s="212"/>
      <c r="AT627" s="212"/>
      <c r="AU627" s="212"/>
      <c r="AV627" s="212"/>
      <c r="AW627" s="212"/>
      <c r="AX627" s="217"/>
      <c r="AY627" s="210"/>
      <c r="AZ627" s="217"/>
      <c r="BA627" s="210"/>
      <c r="BB627" s="212"/>
      <c r="BC627" s="212"/>
      <c r="BD627" s="212"/>
      <c r="BE627" s="212"/>
      <c r="BF627" s="212"/>
      <c r="BG627" s="212"/>
      <c r="BH627" s="212"/>
      <c r="BI627" s="212"/>
      <c r="BJ627" s="212"/>
      <c r="BK627" s="212"/>
      <c r="BL627" s="212"/>
      <c r="BM627" s="212"/>
    </row>
    <row r="628" spans="1:65" ht="25.5" x14ac:dyDescent="0.2">
      <c r="A628" s="218"/>
      <c r="B628" s="224"/>
      <c r="C628" s="212"/>
      <c r="D628" s="212"/>
      <c r="E628" s="212"/>
      <c r="F628" s="213"/>
      <c r="G628" s="217"/>
      <c r="H628" s="211"/>
      <c r="I628" s="211"/>
      <c r="J628" s="211"/>
      <c r="K628" s="221"/>
      <c r="L628" s="219"/>
      <c r="M628" s="212"/>
      <c r="N628" s="237"/>
      <c r="O628" s="215"/>
      <c r="P628" s="217"/>
      <c r="Q628" s="212"/>
      <c r="R628" s="212"/>
      <c r="S628" s="212"/>
      <c r="T628" s="212"/>
      <c r="U628" s="215"/>
      <c r="V628" s="215"/>
      <c r="W628" s="212"/>
      <c r="X628" s="6" t="s">
        <v>776</v>
      </c>
      <c r="Y628" s="2" t="s">
        <v>142</v>
      </c>
      <c r="Z628" s="50">
        <v>40543</v>
      </c>
      <c r="AA628" s="32">
        <v>10441</v>
      </c>
      <c r="AB628" s="9" t="s">
        <v>221</v>
      </c>
      <c r="AC628" s="50">
        <v>40543</v>
      </c>
      <c r="AD628" s="50">
        <v>40908</v>
      </c>
      <c r="AE628" s="34"/>
      <c r="AF628" s="6"/>
      <c r="AG628" s="35">
        <v>112920</v>
      </c>
      <c r="AH628" s="176"/>
      <c r="AI628" s="51"/>
      <c r="AJ628" s="51"/>
      <c r="AK628" s="176"/>
      <c r="AL628" s="233"/>
      <c r="AM628" s="215"/>
      <c r="AN628" s="215"/>
      <c r="AO628" s="215"/>
      <c r="AP628" s="212"/>
      <c r="AQ628" s="2"/>
      <c r="AR628" s="2"/>
      <c r="AS628" s="212"/>
      <c r="AT628" s="212"/>
      <c r="AU628" s="212"/>
      <c r="AV628" s="212"/>
      <c r="AW628" s="212"/>
      <c r="AX628" s="217"/>
      <c r="AY628" s="210"/>
      <c r="AZ628" s="217"/>
      <c r="BA628" s="210"/>
      <c r="BB628" s="212"/>
      <c r="BC628" s="212"/>
      <c r="BD628" s="212"/>
      <c r="BE628" s="212"/>
      <c r="BF628" s="212"/>
      <c r="BG628" s="212"/>
      <c r="BH628" s="212"/>
      <c r="BI628" s="212"/>
      <c r="BJ628" s="212"/>
      <c r="BK628" s="212"/>
      <c r="BL628" s="212"/>
      <c r="BM628" s="212"/>
    </row>
    <row r="629" spans="1:65" ht="25.5" x14ac:dyDescent="0.2">
      <c r="A629" s="218"/>
      <c r="B629" s="224"/>
      <c r="C629" s="212"/>
      <c r="D629" s="212"/>
      <c r="E629" s="212"/>
      <c r="F629" s="213"/>
      <c r="G629" s="217"/>
      <c r="H629" s="211"/>
      <c r="I629" s="211"/>
      <c r="J629" s="211"/>
      <c r="K629" s="221"/>
      <c r="L629" s="219"/>
      <c r="M629" s="212"/>
      <c r="N629" s="237"/>
      <c r="O629" s="215"/>
      <c r="P629" s="217"/>
      <c r="Q629" s="212"/>
      <c r="R629" s="212"/>
      <c r="S629" s="212"/>
      <c r="T629" s="212"/>
      <c r="U629" s="215"/>
      <c r="V629" s="215"/>
      <c r="W629" s="212"/>
      <c r="X629" s="6" t="s">
        <v>776</v>
      </c>
      <c r="Y629" s="2" t="s">
        <v>143</v>
      </c>
      <c r="Z629" s="50">
        <v>40908</v>
      </c>
      <c r="AA629" s="32">
        <v>10734</v>
      </c>
      <c r="AB629" s="9" t="s">
        <v>221</v>
      </c>
      <c r="AC629" s="50">
        <v>40908</v>
      </c>
      <c r="AD629" s="50">
        <v>41274</v>
      </c>
      <c r="AE629" s="34">
        <v>5.7385700000000002</v>
      </c>
      <c r="AF629" s="6"/>
      <c r="AG629" s="35">
        <v>119400</v>
      </c>
      <c r="AH629" s="176"/>
      <c r="AI629" s="51"/>
      <c r="AJ629" s="51"/>
      <c r="AK629" s="176"/>
      <c r="AL629" s="233"/>
      <c r="AM629" s="215"/>
      <c r="AN629" s="215"/>
      <c r="AO629" s="215"/>
      <c r="AP629" s="212"/>
      <c r="AQ629" s="2"/>
      <c r="AR629" s="2"/>
      <c r="AS629" s="212"/>
      <c r="AT629" s="212"/>
      <c r="AU629" s="212"/>
      <c r="AV629" s="212"/>
      <c r="AW629" s="212"/>
      <c r="AX629" s="217"/>
      <c r="AY629" s="210"/>
      <c r="AZ629" s="217"/>
      <c r="BA629" s="210"/>
      <c r="BB629" s="212"/>
      <c r="BC629" s="212"/>
      <c r="BD629" s="212"/>
      <c r="BE629" s="212"/>
      <c r="BF629" s="212"/>
      <c r="BG629" s="212"/>
      <c r="BH629" s="212"/>
      <c r="BI629" s="212"/>
      <c r="BJ629" s="212"/>
      <c r="BK629" s="212"/>
      <c r="BL629" s="212"/>
      <c r="BM629" s="212"/>
    </row>
    <row r="630" spans="1:65" ht="25.5" x14ac:dyDescent="0.2">
      <c r="A630" s="218"/>
      <c r="B630" s="224"/>
      <c r="C630" s="212"/>
      <c r="D630" s="212"/>
      <c r="E630" s="212"/>
      <c r="F630" s="213"/>
      <c r="G630" s="217"/>
      <c r="H630" s="211"/>
      <c r="I630" s="211"/>
      <c r="J630" s="211"/>
      <c r="K630" s="221"/>
      <c r="L630" s="219"/>
      <c r="M630" s="212"/>
      <c r="N630" s="237"/>
      <c r="O630" s="215"/>
      <c r="P630" s="217"/>
      <c r="Q630" s="212"/>
      <c r="R630" s="212"/>
      <c r="S630" s="212"/>
      <c r="T630" s="212"/>
      <c r="U630" s="215"/>
      <c r="V630" s="215"/>
      <c r="W630" s="212"/>
      <c r="X630" s="6" t="s">
        <v>776</v>
      </c>
      <c r="Y630" s="2" t="s">
        <v>144</v>
      </c>
      <c r="Z630" s="50">
        <v>41274</v>
      </c>
      <c r="AA630" s="32">
        <v>10963</v>
      </c>
      <c r="AB630" s="9" t="s">
        <v>221</v>
      </c>
      <c r="AC630" s="50">
        <v>41274</v>
      </c>
      <c r="AD630" s="50">
        <v>41639</v>
      </c>
      <c r="AE630" s="34">
        <v>7.5175799999999997</v>
      </c>
      <c r="AF630" s="6"/>
      <c r="AG630" s="35">
        <v>128376</v>
      </c>
      <c r="AH630" s="176"/>
      <c r="AI630" s="51"/>
      <c r="AJ630" s="51"/>
      <c r="AK630" s="176"/>
      <c r="AL630" s="233"/>
      <c r="AM630" s="215"/>
      <c r="AN630" s="215"/>
      <c r="AO630" s="215"/>
      <c r="AP630" s="212"/>
      <c r="AQ630" s="2"/>
      <c r="AR630" s="2"/>
      <c r="AS630" s="212"/>
      <c r="AT630" s="212"/>
      <c r="AU630" s="212"/>
      <c r="AV630" s="212"/>
      <c r="AW630" s="212"/>
      <c r="AX630" s="217"/>
      <c r="AY630" s="210"/>
      <c r="AZ630" s="217"/>
      <c r="BA630" s="210"/>
      <c r="BB630" s="212"/>
      <c r="BC630" s="212"/>
      <c r="BD630" s="212"/>
      <c r="BE630" s="212"/>
      <c r="BF630" s="212"/>
      <c r="BG630" s="212"/>
      <c r="BH630" s="212"/>
      <c r="BI630" s="212"/>
      <c r="BJ630" s="212"/>
      <c r="BK630" s="212"/>
      <c r="BL630" s="212"/>
      <c r="BM630" s="212"/>
    </row>
    <row r="631" spans="1:65" ht="25.5" x14ac:dyDescent="0.2">
      <c r="A631" s="218"/>
      <c r="B631" s="224"/>
      <c r="C631" s="212"/>
      <c r="D631" s="212"/>
      <c r="E631" s="212"/>
      <c r="F631" s="213"/>
      <c r="G631" s="217"/>
      <c r="H631" s="211"/>
      <c r="I631" s="211"/>
      <c r="J631" s="211"/>
      <c r="K631" s="221"/>
      <c r="L631" s="219"/>
      <c r="M631" s="212"/>
      <c r="N631" s="237"/>
      <c r="O631" s="215"/>
      <c r="P631" s="217"/>
      <c r="Q631" s="212"/>
      <c r="R631" s="212"/>
      <c r="S631" s="212"/>
      <c r="T631" s="212"/>
      <c r="U631" s="215"/>
      <c r="V631" s="215"/>
      <c r="W631" s="212"/>
      <c r="X631" s="6" t="s">
        <v>776</v>
      </c>
      <c r="Y631" s="2" t="s">
        <v>116</v>
      </c>
      <c r="Z631" s="31">
        <v>41639</v>
      </c>
      <c r="AA631" s="32">
        <v>11215</v>
      </c>
      <c r="AB631" s="9" t="s">
        <v>221</v>
      </c>
      <c r="AC631" s="31">
        <v>41639</v>
      </c>
      <c r="AD631" s="31">
        <v>42004</v>
      </c>
      <c r="AE631" s="34">
        <v>5.2720099999999999</v>
      </c>
      <c r="AF631" s="6"/>
      <c r="AG631" s="35">
        <v>135144</v>
      </c>
      <c r="AH631" s="176"/>
      <c r="AI631" s="51"/>
      <c r="AJ631" s="51"/>
      <c r="AK631" s="176"/>
      <c r="AL631" s="233"/>
      <c r="AM631" s="215"/>
      <c r="AN631" s="215"/>
      <c r="AO631" s="215"/>
      <c r="AP631" s="212"/>
      <c r="AQ631" s="2"/>
      <c r="AR631" s="2"/>
      <c r="AS631" s="212"/>
      <c r="AT631" s="212"/>
      <c r="AU631" s="212"/>
      <c r="AV631" s="212"/>
      <c r="AW631" s="212"/>
      <c r="AX631" s="217"/>
      <c r="AY631" s="210"/>
      <c r="AZ631" s="217"/>
      <c r="BA631" s="210"/>
      <c r="BB631" s="212"/>
      <c r="BC631" s="212"/>
      <c r="BD631" s="212"/>
      <c r="BE631" s="212"/>
      <c r="BF631" s="212"/>
      <c r="BG631" s="212"/>
      <c r="BH631" s="212"/>
      <c r="BI631" s="212"/>
      <c r="BJ631" s="212"/>
      <c r="BK631" s="212"/>
      <c r="BL631" s="212"/>
      <c r="BM631" s="212"/>
    </row>
    <row r="632" spans="1:65" ht="76.5" x14ac:dyDescent="0.2">
      <c r="A632" s="218"/>
      <c r="B632" s="224"/>
      <c r="C632" s="212"/>
      <c r="D632" s="212"/>
      <c r="E632" s="212"/>
      <c r="F632" s="213"/>
      <c r="G632" s="217"/>
      <c r="H632" s="211"/>
      <c r="I632" s="211"/>
      <c r="J632" s="211"/>
      <c r="K632" s="221"/>
      <c r="L632" s="219"/>
      <c r="M632" s="212"/>
      <c r="N632" s="237"/>
      <c r="O632" s="215"/>
      <c r="P632" s="217"/>
      <c r="Q632" s="212"/>
      <c r="R632" s="212"/>
      <c r="S632" s="212"/>
      <c r="T632" s="212"/>
      <c r="U632" s="215"/>
      <c r="V632" s="215"/>
      <c r="W632" s="212"/>
      <c r="X632" s="6" t="s">
        <v>776</v>
      </c>
      <c r="Y632" s="2" t="s">
        <v>119</v>
      </c>
      <c r="Z632" s="31">
        <v>41988</v>
      </c>
      <c r="AA632" s="32">
        <v>11459</v>
      </c>
      <c r="AB632" s="9" t="s">
        <v>349</v>
      </c>
      <c r="AC632" s="31">
        <v>42004</v>
      </c>
      <c r="AD632" s="31">
        <v>42369</v>
      </c>
      <c r="AE632" s="34">
        <v>3.6543000000000001</v>
      </c>
      <c r="AF632" s="6"/>
      <c r="AG632" s="35">
        <v>140082.6</v>
      </c>
      <c r="AH632" s="176"/>
      <c r="AI632" s="51"/>
      <c r="AJ632" s="51"/>
      <c r="AK632" s="176"/>
      <c r="AL632" s="233"/>
      <c r="AM632" s="215"/>
      <c r="AN632" s="215"/>
      <c r="AO632" s="215"/>
      <c r="AP632" s="212"/>
      <c r="AQ632" s="2"/>
      <c r="AR632" s="2"/>
      <c r="AS632" s="212"/>
      <c r="AT632" s="212"/>
      <c r="AU632" s="212"/>
      <c r="AV632" s="212"/>
      <c r="AW632" s="212"/>
      <c r="AX632" s="217"/>
      <c r="AY632" s="210"/>
      <c r="AZ632" s="217"/>
      <c r="BA632" s="210"/>
      <c r="BB632" s="212"/>
      <c r="BC632" s="212"/>
      <c r="BD632" s="212"/>
      <c r="BE632" s="212"/>
      <c r="BF632" s="212"/>
      <c r="BG632" s="212"/>
      <c r="BH632" s="212"/>
      <c r="BI632" s="212"/>
      <c r="BJ632" s="212"/>
      <c r="BK632" s="212"/>
      <c r="BL632" s="212"/>
      <c r="BM632" s="212"/>
    </row>
    <row r="633" spans="1:65" ht="76.5" x14ac:dyDescent="0.2">
      <c r="A633" s="218"/>
      <c r="B633" s="224"/>
      <c r="C633" s="212"/>
      <c r="D633" s="212"/>
      <c r="E633" s="212"/>
      <c r="F633" s="213"/>
      <c r="G633" s="217"/>
      <c r="H633" s="211"/>
      <c r="I633" s="211"/>
      <c r="J633" s="211"/>
      <c r="K633" s="221"/>
      <c r="L633" s="219"/>
      <c r="M633" s="212"/>
      <c r="N633" s="237"/>
      <c r="O633" s="215"/>
      <c r="P633" s="217"/>
      <c r="Q633" s="212"/>
      <c r="R633" s="212"/>
      <c r="S633" s="212"/>
      <c r="T633" s="212"/>
      <c r="U633" s="215"/>
      <c r="V633" s="215"/>
      <c r="W633" s="212"/>
      <c r="X633" s="6" t="s">
        <v>776</v>
      </c>
      <c r="Y633" s="2" t="s">
        <v>117</v>
      </c>
      <c r="Z633" s="31">
        <v>42352</v>
      </c>
      <c r="AA633" s="32">
        <v>11715</v>
      </c>
      <c r="AB633" s="9" t="s">
        <v>362</v>
      </c>
      <c r="AC633" s="31">
        <v>42369</v>
      </c>
      <c r="AD633" s="31">
        <v>42735</v>
      </c>
      <c r="AE633" s="34"/>
      <c r="AF633" s="6"/>
      <c r="AG633" s="35">
        <v>140082.6</v>
      </c>
      <c r="AH633" s="176"/>
      <c r="AI633" s="51"/>
      <c r="AJ633" s="51"/>
      <c r="AK633" s="176"/>
      <c r="AL633" s="233"/>
      <c r="AM633" s="215"/>
      <c r="AN633" s="215"/>
      <c r="AO633" s="215"/>
      <c r="AP633" s="212"/>
      <c r="AQ633" s="2"/>
      <c r="AR633" s="2"/>
      <c r="AS633" s="212"/>
      <c r="AT633" s="212"/>
      <c r="AU633" s="212"/>
      <c r="AV633" s="212"/>
      <c r="AW633" s="212"/>
      <c r="AX633" s="217"/>
      <c r="AY633" s="210"/>
      <c r="AZ633" s="217"/>
      <c r="BA633" s="210"/>
      <c r="BB633" s="212"/>
      <c r="BC633" s="212"/>
      <c r="BD633" s="212"/>
      <c r="BE633" s="212"/>
      <c r="BF633" s="212"/>
      <c r="BG633" s="212"/>
      <c r="BH633" s="212"/>
      <c r="BI633" s="212"/>
      <c r="BJ633" s="212"/>
      <c r="BK633" s="212"/>
      <c r="BL633" s="212"/>
      <c r="BM633" s="212"/>
    </row>
    <row r="634" spans="1:65" ht="102" x14ac:dyDescent="0.2">
      <c r="A634" s="218"/>
      <c r="B634" s="224"/>
      <c r="C634" s="212"/>
      <c r="D634" s="212"/>
      <c r="E634" s="212"/>
      <c r="F634" s="213"/>
      <c r="G634" s="217"/>
      <c r="H634" s="211"/>
      <c r="I634" s="211"/>
      <c r="J634" s="211"/>
      <c r="K634" s="221"/>
      <c r="L634" s="219"/>
      <c r="M634" s="212"/>
      <c r="N634" s="237"/>
      <c r="O634" s="215"/>
      <c r="P634" s="217"/>
      <c r="Q634" s="212"/>
      <c r="R634" s="212"/>
      <c r="S634" s="212"/>
      <c r="T634" s="212"/>
      <c r="U634" s="215"/>
      <c r="V634" s="215"/>
      <c r="W634" s="212"/>
      <c r="X634" s="6" t="s">
        <v>776</v>
      </c>
      <c r="Y634" s="2" t="s">
        <v>217</v>
      </c>
      <c r="Z634" s="31">
        <v>42731</v>
      </c>
      <c r="AA634" s="32">
        <v>11975</v>
      </c>
      <c r="AB634" s="9" t="s">
        <v>544</v>
      </c>
      <c r="AC634" s="31">
        <v>42735</v>
      </c>
      <c r="AD634" s="31">
        <v>43100</v>
      </c>
      <c r="AE634" s="34"/>
      <c r="AF634" s="6"/>
      <c r="AG634" s="35">
        <v>150155.51999999999</v>
      </c>
      <c r="AH634" s="176"/>
      <c r="AI634" s="51"/>
      <c r="AJ634" s="51"/>
      <c r="AK634" s="176"/>
      <c r="AL634" s="233"/>
      <c r="AM634" s="215"/>
      <c r="AN634" s="215"/>
      <c r="AO634" s="215"/>
      <c r="AP634" s="2"/>
      <c r="AQ634" s="2"/>
      <c r="AR634" s="2"/>
      <c r="AS634" s="2"/>
      <c r="AT634" s="2"/>
      <c r="AU634" s="2"/>
      <c r="AV634" s="212"/>
      <c r="AW634" s="212"/>
      <c r="AX634" s="217"/>
      <c r="AY634" s="210"/>
      <c r="AZ634" s="217"/>
      <c r="BA634" s="210"/>
      <c r="BB634" s="2"/>
      <c r="BC634" s="2"/>
      <c r="BD634" s="2"/>
      <c r="BE634" s="2"/>
      <c r="BF634" s="2"/>
      <c r="BG634" s="2"/>
      <c r="BH634" s="2"/>
      <c r="BI634" s="2"/>
      <c r="BJ634" s="2"/>
      <c r="BK634" s="2"/>
      <c r="BL634" s="2"/>
      <c r="BM634" s="2"/>
    </row>
    <row r="635" spans="1:65" ht="89.25" x14ac:dyDescent="0.2">
      <c r="A635" s="218"/>
      <c r="B635" s="224"/>
      <c r="C635" s="212"/>
      <c r="D635" s="212"/>
      <c r="E635" s="212"/>
      <c r="F635" s="213"/>
      <c r="G635" s="217"/>
      <c r="H635" s="211"/>
      <c r="I635" s="211"/>
      <c r="J635" s="211"/>
      <c r="K635" s="221"/>
      <c r="L635" s="219"/>
      <c r="M635" s="212"/>
      <c r="N635" s="237"/>
      <c r="O635" s="215"/>
      <c r="P635" s="217"/>
      <c r="Q635" s="212"/>
      <c r="R635" s="212"/>
      <c r="S635" s="212"/>
      <c r="T635" s="212"/>
      <c r="U635" s="215"/>
      <c r="V635" s="215"/>
      <c r="W635" s="212"/>
      <c r="X635" s="6" t="s">
        <v>776</v>
      </c>
      <c r="Y635" s="2" t="s">
        <v>294</v>
      </c>
      <c r="Z635" s="31">
        <v>43077</v>
      </c>
      <c r="AA635" s="32">
        <v>12203</v>
      </c>
      <c r="AB635" s="9" t="s">
        <v>716</v>
      </c>
      <c r="AC635" s="31">
        <v>43100</v>
      </c>
      <c r="AD635" s="31">
        <v>43465</v>
      </c>
      <c r="AE635" s="34"/>
      <c r="AF635" s="6"/>
      <c r="AG635" s="35">
        <v>150155.51999999999</v>
      </c>
      <c r="AH635" s="176"/>
      <c r="AI635" s="51"/>
      <c r="AJ635" s="51"/>
      <c r="AK635" s="176"/>
      <c r="AL635" s="233"/>
      <c r="AM635" s="215"/>
      <c r="AN635" s="215"/>
      <c r="AO635" s="215"/>
      <c r="AP635" s="2"/>
      <c r="AQ635" s="2"/>
      <c r="AR635" s="2"/>
      <c r="AS635" s="2"/>
      <c r="AT635" s="2"/>
      <c r="AU635" s="2"/>
      <c r="AV635" s="212"/>
      <c r="AW635" s="212"/>
      <c r="AX635" s="217"/>
      <c r="AY635" s="210"/>
      <c r="AZ635" s="217"/>
      <c r="BA635" s="210"/>
      <c r="BB635" s="2"/>
      <c r="BC635" s="2"/>
      <c r="BD635" s="2"/>
      <c r="BE635" s="2"/>
      <c r="BF635" s="2"/>
      <c r="BG635" s="2"/>
      <c r="BH635" s="2"/>
      <c r="BI635" s="2"/>
      <c r="BJ635" s="2"/>
      <c r="BK635" s="2"/>
      <c r="BL635" s="2"/>
      <c r="BM635" s="2"/>
    </row>
    <row r="636" spans="1:65" ht="76.5" x14ac:dyDescent="0.2">
      <c r="A636" s="218"/>
      <c r="B636" s="224"/>
      <c r="C636" s="212"/>
      <c r="D636" s="212"/>
      <c r="E636" s="212"/>
      <c r="F636" s="213"/>
      <c r="G636" s="217"/>
      <c r="H636" s="211"/>
      <c r="I636" s="211"/>
      <c r="J636" s="211"/>
      <c r="K636" s="221"/>
      <c r="L636" s="219"/>
      <c r="M636" s="212"/>
      <c r="N636" s="237"/>
      <c r="O636" s="215"/>
      <c r="P636" s="217"/>
      <c r="Q636" s="212"/>
      <c r="R636" s="212"/>
      <c r="S636" s="212"/>
      <c r="T636" s="212"/>
      <c r="U636" s="215"/>
      <c r="V636" s="215"/>
      <c r="W636" s="212"/>
      <c r="X636" s="6" t="s">
        <v>776</v>
      </c>
      <c r="Y636" s="2" t="s">
        <v>807</v>
      </c>
      <c r="Z636" s="31">
        <v>43461</v>
      </c>
      <c r="AA636" s="32">
        <v>12481</v>
      </c>
      <c r="AB636" s="9" t="s">
        <v>1072</v>
      </c>
      <c r="AC636" s="31">
        <v>43465</v>
      </c>
      <c r="AD636" s="31">
        <v>43646</v>
      </c>
      <c r="AE636" s="34"/>
      <c r="AF636" s="51"/>
      <c r="AG636" s="35">
        <v>75077.759999999995</v>
      </c>
      <c r="AH636" s="176"/>
      <c r="AI636" s="51"/>
      <c r="AJ636" s="51"/>
      <c r="AK636" s="176"/>
      <c r="AL636" s="233"/>
      <c r="AM636" s="215"/>
      <c r="AN636" s="215"/>
      <c r="AO636" s="215"/>
      <c r="AP636" s="2"/>
      <c r="AQ636" s="2"/>
      <c r="AR636" s="2"/>
      <c r="AS636" s="2"/>
      <c r="AT636" s="2"/>
      <c r="AU636" s="2"/>
      <c r="AV636" s="212"/>
      <c r="AW636" s="212"/>
      <c r="AX636" s="217"/>
      <c r="AY636" s="210"/>
      <c r="AZ636" s="217"/>
      <c r="BA636" s="210"/>
      <c r="BB636" s="2"/>
      <c r="BC636" s="2"/>
      <c r="BD636" s="2"/>
      <c r="BE636" s="2"/>
      <c r="BF636" s="2"/>
      <c r="BG636" s="2"/>
      <c r="BH636" s="2"/>
      <c r="BI636" s="2"/>
      <c r="BJ636" s="2"/>
      <c r="BK636" s="2"/>
      <c r="BL636" s="2"/>
      <c r="BM636" s="2"/>
    </row>
    <row r="637" spans="1:65" ht="76.5" x14ac:dyDescent="0.2">
      <c r="A637" s="218"/>
      <c r="B637" s="224"/>
      <c r="C637" s="212"/>
      <c r="D637" s="212"/>
      <c r="E637" s="212"/>
      <c r="F637" s="213"/>
      <c r="G637" s="217"/>
      <c r="H637" s="211"/>
      <c r="I637" s="211"/>
      <c r="J637" s="211"/>
      <c r="K637" s="221"/>
      <c r="L637" s="219"/>
      <c r="M637" s="212"/>
      <c r="N637" s="237"/>
      <c r="O637" s="215"/>
      <c r="P637" s="217"/>
      <c r="Q637" s="212"/>
      <c r="R637" s="212"/>
      <c r="S637" s="212"/>
      <c r="T637" s="212"/>
      <c r="U637" s="215"/>
      <c r="V637" s="215"/>
      <c r="W637" s="212"/>
      <c r="X637" s="6" t="s">
        <v>776</v>
      </c>
      <c r="Y637" s="2" t="s">
        <v>1433</v>
      </c>
      <c r="Z637" s="31">
        <v>43644</v>
      </c>
      <c r="AA637" s="32">
        <v>12602</v>
      </c>
      <c r="AB637" s="9" t="s">
        <v>1525</v>
      </c>
      <c r="AC637" s="31">
        <v>43646</v>
      </c>
      <c r="AD637" s="31">
        <v>43830</v>
      </c>
      <c r="AE637" s="34"/>
      <c r="AF637" s="51"/>
      <c r="AG637" s="35">
        <v>80827.740000000005</v>
      </c>
      <c r="AH637" s="176"/>
      <c r="AI637" s="51"/>
      <c r="AJ637" s="51"/>
      <c r="AK637" s="176"/>
      <c r="AL637" s="233"/>
      <c r="AM637" s="215"/>
      <c r="AN637" s="215"/>
      <c r="AO637" s="215"/>
      <c r="AP637" s="2"/>
      <c r="AQ637" s="2"/>
      <c r="AR637" s="2"/>
      <c r="AS637" s="2"/>
      <c r="AT637" s="2"/>
      <c r="AU637" s="2"/>
      <c r="AV637" s="2"/>
      <c r="AW637" s="2"/>
      <c r="AX637" s="32"/>
      <c r="AY637" s="31"/>
      <c r="AZ637" s="32"/>
      <c r="BA637" s="31"/>
      <c r="BB637" s="2"/>
      <c r="BC637" s="2"/>
      <c r="BD637" s="2"/>
      <c r="BE637" s="2"/>
      <c r="BF637" s="2"/>
      <c r="BG637" s="2"/>
      <c r="BH637" s="2"/>
      <c r="BI637" s="2"/>
      <c r="BJ637" s="2"/>
      <c r="BK637" s="2"/>
      <c r="BL637" s="2"/>
      <c r="BM637" s="2"/>
    </row>
    <row r="638" spans="1:65" ht="25.5" x14ac:dyDescent="0.2">
      <c r="A638" s="218">
        <v>176</v>
      </c>
      <c r="B638" s="224">
        <v>123180220</v>
      </c>
      <c r="C638" s="212"/>
      <c r="D638" s="212" t="s">
        <v>131</v>
      </c>
      <c r="E638" s="212"/>
      <c r="F638" s="213" t="s">
        <v>606</v>
      </c>
      <c r="G638" s="217" t="s">
        <v>214</v>
      </c>
      <c r="H638" s="211"/>
      <c r="I638" s="211"/>
      <c r="J638" s="211"/>
      <c r="K638" s="221" t="s">
        <v>193</v>
      </c>
      <c r="L638" s="219" t="s">
        <v>206</v>
      </c>
      <c r="M638" s="212" t="s">
        <v>150</v>
      </c>
      <c r="N638" s="210">
        <v>39818</v>
      </c>
      <c r="O638" s="215">
        <v>59500</v>
      </c>
      <c r="P638" s="217" t="s">
        <v>421</v>
      </c>
      <c r="Q638" s="210">
        <v>39818</v>
      </c>
      <c r="R638" s="210">
        <v>40178</v>
      </c>
      <c r="S638" s="212" t="s">
        <v>134</v>
      </c>
      <c r="T638" s="212"/>
      <c r="U638" s="215"/>
      <c r="V638" s="215"/>
      <c r="W638" s="237" t="s">
        <v>203</v>
      </c>
      <c r="X638" s="6" t="s">
        <v>776</v>
      </c>
      <c r="Y638" s="2" t="s">
        <v>130</v>
      </c>
      <c r="Z638" s="31">
        <v>40178</v>
      </c>
      <c r="AA638" s="32">
        <v>10207</v>
      </c>
      <c r="AB638" s="9" t="s">
        <v>222</v>
      </c>
      <c r="AC638" s="31">
        <v>40178</v>
      </c>
      <c r="AD638" s="31">
        <v>40543</v>
      </c>
      <c r="AE638" s="34"/>
      <c r="AF638" s="6"/>
      <c r="AG638" s="35">
        <v>60960</v>
      </c>
      <c r="AH638" s="176"/>
      <c r="AI638" s="51"/>
      <c r="AJ638" s="51"/>
      <c r="AK638" s="176"/>
      <c r="AL638" s="233">
        <f>O638-AH638+AG638-AH639+AG639-AH640+AG640-AH641+AG641-AH642+AG642-AH643+AG643-AH644+AG644-AH645+AG645-AH646+AG646-AH647+AG647-AH648+AG648-AH649+AG649-AH650+AG650</f>
        <v>810750.5900000002</v>
      </c>
      <c r="AM638" s="233">
        <f>386676.83+77104.32+6425.36+6425.36+6425.36+6425.36+6425.36+6425.36+6425.36+6425.36+6425.36+6425.36+6425.36+6425.36+6425.36+6425.36+6425.36+6425.36+6425.36+6425.36+6425.36+6425.36+6425.36+6425.36+6425.36+6425.36+6425.36+6425.36+6425.36+6425.36+6425.36+6425.36+6425.36+6425.36+6425.36+6425.36+6425.36+6425.36</f>
        <v>695094.10999999952</v>
      </c>
      <c r="AN638" s="215">
        <v>77104.320000000007</v>
      </c>
      <c r="AO638" s="215">
        <f>AM638+AN638</f>
        <v>772198.42999999947</v>
      </c>
      <c r="AP638" s="234"/>
      <c r="AQ638" s="2"/>
      <c r="AR638" s="2"/>
      <c r="AS638" s="212"/>
      <c r="AT638" s="212"/>
      <c r="AU638" s="212"/>
      <c r="AV638" s="212" t="s">
        <v>120</v>
      </c>
      <c r="AW638" s="214" t="s">
        <v>118</v>
      </c>
      <c r="AX638" s="214" t="s">
        <v>440</v>
      </c>
      <c r="AY638" s="210">
        <v>39860</v>
      </c>
      <c r="AZ638" s="214" t="s">
        <v>440</v>
      </c>
      <c r="BA638" s="210">
        <v>39860</v>
      </c>
      <c r="BB638" s="212"/>
      <c r="BC638" s="212"/>
      <c r="BD638" s="212"/>
      <c r="BE638" s="212"/>
      <c r="BF638" s="212"/>
      <c r="BG638" s="212"/>
      <c r="BH638" s="212"/>
      <c r="BI638" s="212"/>
      <c r="BJ638" s="212"/>
      <c r="BK638" s="212"/>
      <c r="BL638" s="212"/>
      <c r="BM638" s="212"/>
    </row>
    <row r="639" spans="1:65" ht="25.5" x14ac:dyDescent="0.2">
      <c r="A639" s="218"/>
      <c r="B639" s="224"/>
      <c r="C639" s="212"/>
      <c r="D639" s="212"/>
      <c r="E639" s="212"/>
      <c r="F639" s="213"/>
      <c r="G639" s="217"/>
      <c r="H639" s="211"/>
      <c r="I639" s="211"/>
      <c r="J639" s="211"/>
      <c r="K639" s="221"/>
      <c r="L639" s="219"/>
      <c r="M639" s="212"/>
      <c r="N639" s="210"/>
      <c r="O639" s="215"/>
      <c r="P639" s="217"/>
      <c r="Q639" s="210"/>
      <c r="R639" s="210"/>
      <c r="S639" s="212"/>
      <c r="T639" s="212"/>
      <c r="U639" s="215"/>
      <c r="V639" s="215"/>
      <c r="W639" s="237"/>
      <c r="X639" s="6" t="s">
        <v>776</v>
      </c>
      <c r="Y639" s="2" t="s">
        <v>132</v>
      </c>
      <c r="Z639" s="50">
        <v>40543</v>
      </c>
      <c r="AA639" s="32">
        <v>10445</v>
      </c>
      <c r="AB639" s="9" t="s">
        <v>222</v>
      </c>
      <c r="AC639" s="50">
        <v>40543</v>
      </c>
      <c r="AD639" s="50">
        <v>40908</v>
      </c>
      <c r="AE639" s="34"/>
      <c r="AF639" s="6"/>
      <c r="AG639" s="35">
        <v>60960</v>
      </c>
      <c r="AH639" s="176"/>
      <c r="AI639" s="51"/>
      <c r="AJ639" s="51"/>
      <c r="AK639" s="176"/>
      <c r="AL639" s="233"/>
      <c r="AM639" s="233"/>
      <c r="AN639" s="215"/>
      <c r="AO639" s="215"/>
      <c r="AP639" s="212"/>
      <c r="AQ639" s="2"/>
      <c r="AR639" s="2"/>
      <c r="AS639" s="212"/>
      <c r="AT639" s="212"/>
      <c r="AU639" s="212"/>
      <c r="AV639" s="212"/>
      <c r="AW639" s="214"/>
      <c r="AX639" s="214"/>
      <c r="AY639" s="210"/>
      <c r="AZ639" s="214"/>
      <c r="BA639" s="210"/>
      <c r="BB639" s="212"/>
      <c r="BC639" s="212"/>
      <c r="BD639" s="212"/>
      <c r="BE639" s="212"/>
      <c r="BF639" s="212"/>
      <c r="BG639" s="212"/>
      <c r="BH639" s="212"/>
      <c r="BI639" s="212"/>
      <c r="BJ639" s="212"/>
      <c r="BK639" s="212"/>
      <c r="BL639" s="212"/>
      <c r="BM639" s="212"/>
    </row>
    <row r="640" spans="1:65" ht="25.5" x14ac:dyDescent="0.2">
      <c r="A640" s="218"/>
      <c r="B640" s="224"/>
      <c r="C640" s="212"/>
      <c r="D640" s="212"/>
      <c r="E640" s="212"/>
      <c r="F640" s="213"/>
      <c r="G640" s="217"/>
      <c r="H640" s="211"/>
      <c r="I640" s="211"/>
      <c r="J640" s="211"/>
      <c r="K640" s="221"/>
      <c r="L640" s="219"/>
      <c r="M640" s="212"/>
      <c r="N640" s="210"/>
      <c r="O640" s="215"/>
      <c r="P640" s="217"/>
      <c r="Q640" s="210"/>
      <c r="R640" s="210"/>
      <c r="S640" s="212"/>
      <c r="T640" s="212"/>
      <c r="U640" s="215"/>
      <c r="V640" s="215"/>
      <c r="W640" s="237"/>
      <c r="X640" s="6" t="s">
        <v>776</v>
      </c>
      <c r="Y640" s="2" t="s">
        <v>142</v>
      </c>
      <c r="Z640" s="50">
        <v>40908</v>
      </c>
      <c r="AA640" s="32">
        <v>10738</v>
      </c>
      <c r="AB640" s="9" t="s">
        <v>222</v>
      </c>
      <c r="AC640" s="50">
        <v>40908</v>
      </c>
      <c r="AD640" s="50">
        <v>41274</v>
      </c>
      <c r="AE640" s="34"/>
      <c r="AF640" s="6"/>
      <c r="AG640" s="35">
        <v>60960</v>
      </c>
      <c r="AH640" s="176"/>
      <c r="AI640" s="51"/>
      <c r="AJ640" s="51"/>
      <c r="AK640" s="176"/>
      <c r="AL640" s="233"/>
      <c r="AM640" s="233"/>
      <c r="AN640" s="215"/>
      <c r="AO640" s="215"/>
      <c r="AP640" s="212"/>
      <c r="AQ640" s="2"/>
      <c r="AR640" s="2"/>
      <c r="AS640" s="212"/>
      <c r="AT640" s="212"/>
      <c r="AU640" s="212"/>
      <c r="AV640" s="212"/>
      <c r="AW640" s="214"/>
      <c r="AX640" s="214"/>
      <c r="AY640" s="210"/>
      <c r="AZ640" s="214"/>
      <c r="BA640" s="210"/>
      <c r="BB640" s="212"/>
      <c r="BC640" s="212"/>
      <c r="BD640" s="212"/>
      <c r="BE640" s="212"/>
      <c r="BF640" s="212"/>
      <c r="BG640" s="212"/>
      <c r="BH640" s="212"/>
      <c r="BI640" s="212"/>
      <c r="BJ640" s="212"/>
      <c r="BK640" s="212"/>
      <c r="BL640" s="212"/>
      <c r="BM640" s="212"/>
    </row>
    <row r="641" spans="1:65" ht="25.5" x14ac:dyDescent="0.2">
      <c r="A641" s="218"/>
      <c r="B641" s="224"/>
      <c r="C641" s="212"/>
      <c r="D641" s="212"/>
      <c r="E641" s="212"/>
      <c r="F641" s="213"/>
      <c r="G641" s="217"/>
      <c r="H641" s="211"/>
      <c r="I641" s="211"/>
      <c r="J641" s="211"/>
      <c r="K641" s="221"/>
      <c r="L641" s="219"/>
      <c r="M641" s="212"/>
      <c r="N641" s="210"/>
      <c r="O641" s="215"/>
      <c r="P641" s="217"/>
      <c r="Q641" s="210"/>
      <c r="R641" s="210"/>
      <c r="S641" s="212"/>
      <c r="T641" s="212"/>
      <c r="U641" s="215"/>
      <c r="V641" s="215"/>
      <c r="W641" s="237"/>
      <c r="X641" s="6" t="s">
        <v>776</v>
      </c>
      <c r="Y641" s="2" t="s">
        <v>143</v>
      </c>
      <c r="Z641" s="50">
        <v>41274</v>
      </c>
      <c r="AA641" s="32">
        <v>10970</v>
      </c>
      <c r="AB641" s="9" t="s">
        <v>222</v>
      </c>
      <c r="AC641" s="50">
        <v>41274</v>
      </c>
      <c r="AD641" s="50">
        <v>41639</v>
      </c>
      <c r="AE641" s="34"/>
      <c r="AF641" s="6"/>
      <c r="AG641" s="35">
        <v>60960</v>
      </c>
      <c r="AH641" s="176"/>
      <c r="AI641" s="51"/>
      <c r="AJ641" s="51"/>
      <c r="AK641" s="176"/>
      <c r="AL641" s="233"/>
      <c r="AM641" s="233"/>
      <c r="AN641" s="215"/>
      <c r="AO641" s="215"/>
      <c r="AP641" s="212"/>
      <c r="AQ641" s="2"/>
      <c r="AR641" s="2"/>
      <c r="AS641" s="212"/>
      <c r="AT641" s="212"/>
      <c r="AU641" s="212"/>
      <c r="AV641" s="212"/>
      <c r="AW641" s="214"/>
      <c r="AX641" s="214"/>
      <c r="AY641" s="210"/>
      <c r="AZ641" s="214"/>
      <c r="BA641" s="210"/>
      <c r="BB641" s="212"/>
      <c r="BC641" s="212"/>
      <c r="BD641" s="212"/>
      <c r="BE641" s="212"/>
      <c r="BF641" s="212"/>
      <c r="BG641" s="212"/>
      <c r="BH641" s="212"/>
      <c r="BI641" s="212"/>
      <c r="BJ641" s="212"/>
      <c r="BK641" s="212"/>
      <c r="BL641" s="212"/>
      <c r="BM641" s="212"/>
    </row>
    <row r="642" spans="1:65" x14ac:dyDescent="0.2">
      <c r="A642" s="218"/>
      <c r="B642" s="224"/>
      <c r="C642" s="212"/>
      <c r="D642" s="212"/>
      <c r="E642" s="212"/>
      <c r="F642" s="213"/>
      <c r="G642" s="217"/>
      <c r="H642" s="211"/>
      <c r="I642" s="211"/>
      <c r="J642" s="211"/>
      <c r="K642" s="221"/>
      <c r="L642" s="219"/>
      <c r="M642" s="212"/>
      <c r="N642" s="210"/>
      <c r="O642" s="215"/>
      <c r="P642" s="217"/>
      <c r="Q642" s="210"/>
      <c r="R642" s="210"/>
      <c r="S642" s="212"/>
      <c r="T642" s="212"/>
      <c r="U642" s="215"/>
      <c r="V642" s="215"/>
      <c r="W642" s="237"/>
      <c r="X642" s="6" t="s">
        <v>776</v>
      </c>
      <c r="Y642" s="2" t="s">
        <v>144</v>
      </c>
      <c r="Z642" s="31">
        <v>41394</v>
      </c>
      <c r="AA642" s="32">
        <v>11045</v>
      </c>
      <c r="AB642" s="9" t="s">
        <v>223</v>
      </c>
      <c r="AC642" s="31">
        <v>41395</v>
      </c>
      <c r="AD642" s="2" t="s">
        <v>112</v>
      </c>
      <c r="AE642" s="34">
        <v>22.0244</v>
      </c>
      <c r="AF642" s="6"/>
      <c r="AG642" s="35">
        <v>8950.75</v>
      </c>
      <c r="AH642" s="176"/>
      <c r="AI642" s="51"/>
      <c r="AJ642" s="51"/>
      <c r="AK642" s="176"/>
      <c r="AL642" s="233"/>
      <c r="AM642" s="233"/>
      <c r="AN642" s="215"/>
      <c r="AO642" s="215"/>
      <c r="AP642" s="212"/>
      <c r="AQ642" s="2"/>
      <c r="AR642" s="2"/>
      <c r="AS642" s="212"/>
      <c r="AT642" s="212"/>
      <c r="AU642" s="212"/>
      <c r="AV642" s="212"/>
      <c r="AW642" s="214"/>
      <c r="AX642" s="214"/>
      <c r="AY642" s="210"/>
      <c r="AZ642" s="214"/>
      <c r="BA642" s="210"/>
      <c r="BB642" s="212"/>
      <c r="BC642" s="212"/>
      <c r="BD642" s="212"/>
      <c r="BE642" s="212"/>
      <c r="BF642" s="212"/>
      <c r="BG642" s="212"/>
      <c r="BH642" s="212"/>
      <c r="BI642" s="212"/>
      <c r="BJ642" s="212"/>
      <c r="BK642" s="212"/>
      <c r="BL642" s="212"/>
      <c r="BM642" s="212"/>
    </row>
    <row r="643" spans="1:65" ht="25.5" x14ac:dyDescent="0.2">
      <c r="A643" s="218"/>
      <c r="B643" s="224"/>
      <c r="C643" s="212"/>
      <c r="D643" s="212"/>
      <c r="E643" s="212"/>
      <c r="F643" s="213"/>
      <c r="G643" s="217"/>
      <c r="H643" s="211"/>
      <c r="I643" s="211"/>
      <c r="J643" s="211"/>
      <c r="K643" s="221"/>
      <c r="L643" s="219"/>
      <c r="M643" s="212"/>
      <c r="N643" s="210"/>
      <c r="O643" s="215"/>
      <c r="P643" s="217"/>
      <c r="Q643" s="210"/>
      <c r="R643" s="210"/>
      <c r="S643" s="212"/>
      <c r="T643" s="212"/>
      <c r="U643" s="215"/>
      <c r="V643" s="215"/>
      <c r="W643" s="237"/>
      <c r="X643" s="6" t="s">
        <v>776</v>
      </c>
      <c r="Y643" s="2" t="s">
        <v>116</v>
      </c>
      <c r="Z643" s="31">
        <v>41639</v>
      </c>
      <c r="AA643" s="32">
        <v>11214</v>
      </c>
      <c r="AB643" s="9" t="s">
        <v>221</v>
      </c>
      <c r="AC643" s="31">
        <v>41639</v>
      </c>
      <c r="AD643" s="31">
        <v>42004</v>
      </c>
      <c r="AE643" s="34"/>
      <c r="AF643" s="6"/>
      <c r="AG643" s="35">
        <v>74386.080000000002</v>
      </c>
      <c r="AH643" s="176"/>
      <c r="AI643" s="51"/>
      <c r="AJ643" s="51"/>
      <c r="AK643" s="176"/>
      <c r="AL643" s="233"/>
      <c r="AM643" s="233"/>
      <c r="AN643" s="215"/>
      <c r="AO643" s="215"/>
      <c r="AP643" s="212"/>
      <c r="AQ643" s="2"/>
      <c r="AR643" s="2"/>
      <c r="AS643" s="212"/>
      <c r="AT643" s="212"/>
      <c r="AU643" s="212"/>
      <c r="AV643" s="212"/>
      <c r="AW643" s="214"/>
      <c r="AX643" s="214"/>
      <c r="AY643" s="210"/>
      <c r="AZ643" s="214"/>
      <c r="BA643" s="210"/>
      <c r="BB643" s="212"/>
      <c r="BC643" s="212"/>
      <c r="BD643" s="212"/>
      <c r="BE643" s="212"/>
      <c r="BF643" s="212"/>
      <c r="BG643" s="212"/>
      <c r="BH643" s="212"/>
      <c r="BI643" s="212"/>
      <c r="BJ643" s="212"/>
      <c r="BK643" s="212"/>
      <c r="BL643" s="212"/>
      <c r="BM643" s="212"/>
    </row>
    <row r="644" spans="1:65" ht="76.5" x14ac:dyDescent="0.2">
      <c r="A644" s="218"/>
      <c r="B644" s="224"/>
      <c r="C644" s="212"/>
      <c r="D644" s="212"/>
      <c r="E644" s="212"/>
      <c r="F644" s="213"/>
      <c r="G644" s="217"/>
      <c r="H644" s="211"/>
      <c r="I644" s="211"/>
      <c r="J644" s="211"/>
      <c r="K644" s="221"/>
      <c r="L644" s="219"/>
      <c r="M644" s="212"/>
      <c r="N644" s="210"/>
      <c r="O644" s="215"/>
      <c r="P644" s="217"/>
      <c r="Q644" s="210"/>
      <c r="R644" s="210"/>
      <c r="S644" s="212"/>
      <c r="T644" s="212"/>
      <c r="U644" s="215"/>
      <c r="V644" s="215"/>
      <c r="W644" s="237"/>
      <c r="X644" s="6" t="s">
        <v>776</v>
      </c>
      <c r="Y644" s="2" t="s">
        <v>119</v>
      </c>
      <c r="Z644" s="31">
        <v>41988</v>
      </c>
      <c r="AA644" s="32">
        <v>11462</v>
      </c>
      <c r="AB644" s="9" t="s">
        <v>250</v>
      </c>
      <c r="AC644" s="31">
        <v>42004</v>
      </c>
      <c r="AD644" s="31">
        <v>42369</v>
      </c>
      <c r="AE644" s="34">
        <v>3.6543000000000001</v>
      </c>
      <c r="AF644" s="6"/>
      <c r="AG644" s="35">
        <v>77104.320000000007</v>
      </c>
      <c r="AH644" s="176"/>
      <c r="AI644" s="51"/>
      <c r="AJ644" s="51"/>
      <c r="AK644" s="176"/>
      <c r="AL644" s="233"/>
      <c r="AM644" s="233"/>
      <c r="AN644" s="215"/>
      <c r="AO644" s="215"/>
      <c r="AP644" s="212"/>
      <c r="AQ644" s="2"/>
      <c r="AR644" s="2"/>
      <c r="AS644" s="212"/>
      <c r="AT644" s="212"/>
      <c r="AU644" s="212"/>
      <c r="AV644" s="212"/>
      <c r="AW644" s="214"/>
      <c r="AX644" s="214"/>
      <c r="AY644" s="210"/>
      <c r="AZ644" s="214"/>
      <c r="BA644" s="210"/>
      <c r="BB644" s="212"/>
      <c r="BC644" s="212"/>
      <c r="BD644" s="212"/>
      <c r="BE644" s="212"/>
      <c r="BF644" s="212"/>
      <c r="BG644" s="212"/>
      <c r="BH644" s="212"/>
      <c r="BI644" s="212"/>
      <c r="BJ644" s="212"/>
      <c r="BK644" s="212"/>
      <c r="BL644" s="212"/>
      <c r="BM644" s="212"/>
    </row>
    <row r="645" spans="1:65" ht="76.5" x14ac:dyDescent="0.2">
      <c r="A645" s="218"/>
      <c r="B645" s="224"/>
      <c r="C645" s="212"/>
      <c r="D645" s="212"/>
      <c r="E645" s="212"/>
      <c r="F645" s="213"/>
      <c r="G645" s="217"/>
      <c r="H645" s="211"/>
      <c r="I645" s="211"/>
      <c r="J645" s="211"/>
      <c r="K645" s="221"/>
      <c r="L645" s="219"/>
      <c r="M645" s="212"/>
      <c r="N645" s="210"/>
      <c r="O645" s="215"/>
      <c r="P645" s="217"/>
      <c r="Q645" s="210"/>
      <c r="R645" s="210"/>
      <c r="S645" s="212"/>
      <c r="T645" s="212"/>
      <c r="U645" s="215"/>
      <c r="V645" s="215"/>
      <c r="W645" s="237"/>
      <c r="X645" s="6" t="s">
        <v>776</v>
      </c>
      <c r="Y645" s="2" t="s">
        <v>117</v>
      </c>
      <c r="Z645" s="31">
        <v>42352</v>
      </c>
      <c r="AA645" s="32">
        <v>11715</v>
      </c>
      <c r="AB645" s="9" t="s">
        <v>351</v>
      </c>
      <c r="AC645" s="31">
        <v>42369</v>
      </c>
      <c r="AD645" s="31">
        <v>42735</v>
      </c>
      <c r="AE645" s="34"/>
      <c r="AF645" s="6"/>
      <c r="AG645" s="35">
        <v>77104.320000000007</v>
      </c>
      <c r="AH645" s="176"/>
      <c r="AI645" s="51"/>
      <c r="AJ645" s="51"/>
      <c r="AK645" s="176"/>
      <c r="AL645" s="233"/>
      <c r="AM645" s="233"/>
      <c r="AN645" s="215"/>
      <c r="AO645" s="215"/>
      <c r="AP645" s="212"/>
      <c r="AQ645" s="2"/>
      <c r="AR645" s="2"/>
      <c r="AS645" s="212"/>
      <c r="AT645" s="212"/>
      <c r="AU645" s="212"/>
      <c r="AV645" s="212"/>
      <c r="AW645" s="214"/>
      <c r="AX645" s="214"/>
      <c r="AY645" s="210"/>
      <c r="AZ645" s="214"/>
      <c r="BA645" s="210"/>
      <c r="BB645" s="212"/>
      <c r="BC645" s="212"/>
      <c r="BD645" s="212"/>
      <c r="BE645" s="212"/>
      <c r="BF645" s="212"/>
      <c r="BG645" s="212"/>
      <c r="BH645" s="212"/>
      <c r="BI645" s="212"/>
      <c r="BJ645" s="212"/>
      <c r="BK645" s="212"/>
      <c r="BL645" s="212"/>
      <c r="BM645" s="212"/>
    </row>
    <row r="646" spans="1:65" ht="76.5" x14ac:dyDescent="0.2">
      <c r="A646" s="218"/>
      <c r="B646" s="224"/>
      <c r="C646" s="212"/>
      <c r="D646" s="212"/>
      <c r="E646" s="212"/>
      <c r="F646" s="213"/>
      <c r="G646" s="217"/>
      <c r="H646" s="211"/>
      <c r="I646" s="211"/>
      <c r="J646" s="211"/>
      <c r="K646" s="221"/>
      <c r="L646" s="219"/>
      <c r="M646" s="212"/>
      <c r="N646" s="210"/>
      <c r="O646" s="215"/>
      <c r="P646" s="217"/>
      <c r="Q646" s="210"/>
      <c r="R646" s="210"/>
      <c r="S646" s="212"/>
      <c r="T646" s="212"/>
      <c r="U646" s="215"/>
      <c r="V646" s="215"/>
      <c r="W646" s="237"/>
      <c r="X646" s="6" t="s">
        <v>776</v>
      </c>
      <c r="Y646" s="2" t="s">
        <v>217</v>
      </c>
      <c r="Z646" s="31">
        <v>42723</v>
      </c>
      <c r="AA646" s="32">
        <v>11965</v>
      </c>
      <c r="AB646" s="9" t="s">
        <v>515</v>
      </c>
      <c r="AC646" s="31">
        <v>42735</v>
      </c>
      <c r="AD646" s="31">
        <v>43100</v>
      </c>
      <c r="AE646" s="34"/>
      <c r="AF646" s="6"/>
      <c r="AG646" s="35">
        <v>77104.320000000007</v>
      </c>
      <c r="AH646" s="176"/>
      <c r="AI646" s="234"/>
      <c r="AJ646" s="234"/>
      <c r="AK646" s="215"/>
      <c r="AL646" s="233"/>
      <c r="AM646" s="233"/>
      <c r="AN646" s="215"/>
      <c r="AO646" s="215"/>
      <c r="AP646" s="212"/>
      <c r="AQ646" s="212"/>
      <c r="AR646" s="212"/>
      <c r="AS646" s="212"/>
      <c r="AT646" s="212"/>
      <c r="AU646" s="212"/>
      <c r="AV646" s="212"/>
      <c r="AW646" s="214"/>
      <c r="AX646" s="214"/>
      <c r="AY646" s="210"/>
      <c r="AZ646" s="214"/>
      <c r="BA646" s="210"/>
      <c r="BB646" s="212"/>
      <c r="BC646" s="212"/>
      <c r="BD646" s="212"/>
      <c r="BE646" s="212"/>
      <c r="BF646" s="212"/>
      <c r="BG646" s="212"/>
      <c r="BH646" s="212"/>
      <c r="BI646" s="212"/>
      <c r="BJ646" s="212"/>
      <c r="BK646" s="212"/>
      <c r="BL646" s="212"/>
      <c r="BM646" s="212"/>
    </row>
    <row r="647" spans="1:65" ht="76.5" x14ac:dyDescent="0.2">
      <c r="A647" s="218"/>
      <c r="B647" s="224"/>
      <c r="C647" s="212"/>
      <c r="D647" s="212"/>
      <c r="E647" s="212"/>
      <c r="F647" s="213"/>
      <c r="G647" s="217"/>
      <c r="H647" s="211"/>
      <c r="I647" s="211"/>
      <c r="J647" s="211"/>
      <c r="K647" s="221"/>
      <c r="L647" s="219"/>
      <c r="M647" s="212"/>
      <c r="N647" s="210"/>
      <c r="O647" s="215"/>
      <c r="P647" s="217"/>
      <c r="Q647" s="210"/>
      <c r="R647" s="210"/>
      <c r="S647" s="212"/>
      <c r="T647" s="212"/>
      <c r="U647" s="215"/>
      <c r="V647" s="215"/>
      <c r="W647" s="237"/>
      <c r="X647" s="6" t="s">
        <v>776</v>
      </c>
      <c r="Y647" s="2" t="s">
        <v>294</v>
      </c>
      <c r="Z647" s="31">
        <v>43077</v>
      </c>
      <c r="AA647" s="32">
        <v>12203</v>
      </c>
      <c r="AB647" s="9" t="s">
        <v>710</v>
      </c>
      <c r="AC647" s="31">
        <v>43100</v>
      </c>
      <c r="AD647" s="31">
        <v>43465</v>
      </c>
      <c r="AE647" s="34"/>
      <c r="AF647" s="6"/>
      <c r="AG647" s="35">
        <v>77104.320000000007</v>
      </c>
      <c r="AH647" s="176"/>
      <c r="AI647" s="234"/>
      <c r="AJ647" s="234"/>
      <c r="AK647" s="215"/>
      <c r="AL647" s="233"/>
      <c r="AM647" s="233"/>
      <c r="AN647" s="215"/>
      <c r="AO647" s="215"/>
      <c r="AP647" s="212"/>
      <c r="AQ647" s="212"/>
      <c r="AR647" s="212"/>
      <c r="AS647" s="212"/>
      <c r="AT647" s="212"/>
      <c r="AU647" s="212"/>
      <c r="AV647" s="212"/>
      <c r="AW647" s="214"/>
      <c r="AX647" s="214"/>
      <c r="AY647" s="210"/>
      <c r="AZ647" s="214"/>
      <c r="BA647" s="210"/>
      <c r="BB647" s="212"/>
      <c r="BC647" s="212"/>
      <c r="BD647" s="212"/>
      <c r="BE647" s="212"/>
      <c r="BF647" s="212"/>
      <c r="BG647" s="212"/>
      <c r="BH647" s="212"/>
      <c r="BI647" s="212"/>
      <c r="BJ647" s="212"/>
      <c r="BK647" s="212"/>
      <c r="BL647" s="212"/>
      <c r="BM647" s="212"/>
    </row>
    <row r="648" spans="1:65" ht="76.5" x14ac:dyDescent="0.2">
      <c r="A648" s="218"/>
      <c r="B648" s="224"/>
      <c r="C648" s="212"/>
      <c r="D648" s="212"/>
      <c r="E648" s="212"/>
      <c r="F648" s="213"/>
      <c r="G648" s="217"/>
      <c r="H648" s="211"/>
      <c r="I648" s="211"/>
      <c r="J648" s="211"/>
      <c r="K648" s="221"/>
      <c r="L648" s="219"/>
      <c r="M648" s="212"/>
      <c r="N648" s="210"/>
      <c r="O648" s="215"/>
      <c r="P648" s="217"/>
      <c r="Q648" s="210"/>
      <c r="R648" s="210"/>
      <c r="S648" s="212"/>
      <c r="T648" s="212"/>
      <c r="U648" s="215"/>
      <c r="V648" s="215"/>
      <c r="W648" s="237"/>
      <c r="X648" s="6" t="s">
        <v>776</v>
      </c>
      <c r="Y648" s="2" t="s">
        <v>807</v>
      </c>
      <c r="Z648" s="31">
        <v>43445</v>
      </c>
      <c r="AA648" s="32">
        <v>12460</v>
      </c>
      <c r="AB648" s="9" t="s">
        <v>999</v>
      </c>
      <c r="AC648" s="31">
        <v>43465</v>
      </c>
      <c r="AD648" s="31">
        <v>43646</v>
      </c>
      <c r="AE648" s="34"/>
      <c r="AF648" s="6"/>
      <c r="AG648" s="35">
        <v>38552.160000000003</v>
      </c>
      <c r="AH648" s="176"/>
      <c r="AI648" s="3"/>
      <c r="AJ648" s="3"/>
      <c r="AK648" s="35"/>
      <c r="AL648" s="233"/>
      <c r="AM648" s="233"/>
      <c r="AN648" s="215"/>
      <c r="AO648" s="215"/>
      <c r="AP648" s="2"/>
      <c r="AQ648" s="2"/>
      <c r="AR648" s="2"/>
      <c r="AS648" s="2"/>
      <c r="AT648" s="2"/>
      <c r="AU648" s="2"/>
      <c r="AV648" s="2"/>
      <c r="AW648" s="8"/>
      <c r="AX648" s="8"/>
      <c r="AY648" s="31"/>
      <c r="AZ648" s="8"/>
      <c r="BA648" s="31"/>
      <c r="BB648" s="2"/>
      <c r="BC648" s="2"/>
      <c r="BD648" s="2"/>
      <c r="BE648" s="2"/>
      <c r="BF648" s="2"/>
      <c r="BG648" s="2"/>
      <c r="BH648" s="2"/>
      <c r="BI648" s="2"/>
      <c r="BJ648" s="2"/>
      <c r="BK648" s="2"/>
      <c r="BL648" s="2"/>
      <c r="BM648" s="2"/>
    </row>
    <row r="649" spans="1:65" ht="76.5" x14ac:dyDescent="0.2">
      <c r="A649" s="218"/>
      <c r="B649" s="224"/>
      <c r="C649" s="212"/>
      <c r="D649" s="212"/>
      <c r="E649" s="212"/>
      <c r="F649" s="213"/>
      <c r="G649" s="217"/>
      <c r="H649" s="211"/>
      <c r="I649" s="211"/>
      <c r="J649" s="211"/>
      <c r="K649" s="221"/>
      <c r="L649" s="219"/>
      <c r="M649" s="212"/>
      <c r="N649" s="210"/>
      <c r="O649" s="215"/>
      <c r="P649" s="217"/>
      <c r="Q649" s="210"/>
      <c r="R649" s="210"/>
      <c r="S649" s="212"/>
      <c r="T649" s="212"/>
      <c r="U649" s="215"/>
      <c r="V649" s="215"/>
      <c r="W649" s="237"/>
      <c r="X649" s="6" t="s">
        <v>776</v>
      </c>
      <c r="Y649" s="2" t="s">
        <v>1433</v>
      </c>
      <c r="Z649" s="31">
        <v>43640</v>
      </c>
      <c r="AA649" s="32">
        <v>12580</v>
      </c>
      <c r="AB649" s="9" t="s">
        <v>999</v>
      </c>
      <c r="AC649" s="31">
        <v>43646</v>
      </c>
      <c r="AD649" s="31">
        <v>43830</v>
      </c>
      <c r="AE649" s="34"/>
      <c r="AF649" s="6"/>
      <c r="AG649" s="35">
        <v>38552.160000000003</v>
      </c>
      <c r="AH649" s="176"/>
      <c r="AI649" s="3"/>
      <c r="AJ649" s="3"/>
      <c r="AK649" s="35"/>
      <c r="AL649" s="233"/>
      <c r="AM649" s="233"/>
      <c r="AN649" s="215"/>
      <c r="AO649" s="215"/>
      <c r="AP649" s="2"/>
      <c r="AQ649" s="2"/>
      <c r="AR649" s="2"/>
      <c r="AS649" s="2"/>
      <c r="AT649" s="2"/>
      <c r="AU649" s="2"/>
      <c r="AV649" s="2"/>
      <c r="AW649" s="8"/>
      <c r="AX649" s="8"/>
      <c r="AY649" s="31"/>
      <c r="AZ649" s="8"/>
      <c r="BA649" s="31"/>
      <c r="BB649" s="2"/>
      <c r="BC649" s="2"/>
      <c r="BD649" s="2"/>
      <c r="BE649" s="2"/>
      <c r="BF649" s="2"/>
      <c r="BG649" s="2"/>
      <c r="BH649" s="2"/>
      <c r="BI649" s="2"/>
      <c r="BJ649" s="2"/>
      <c r="BK649" s="2"/>
      <c r="BL649" s="2"/>
      <c r="BM649" s="2"/>
    </row>
    <row r="650" spans="1:65" ht="76.5" x14ac:dyDescent="0.2">
      <c r="A650" s="218"/>
      <c r="B650" s="224"/>
      <c r="C650" s="212"/>
      <c r="D650" s="212"/>
      <c r="E650" s="212"/>
      <c r="F650" s="213"/>
      <c r="G650" s="217"/>
      <c r="H650" s="211"/>
      <c r="I650" s="211"/>
      <c r="J650" s="211"/>
      <c r="K650" s="221"/>
      <c r="L650" s="219"/>
      <c r="M650" s="212"/>
      <c r="N650" s="210"/>
      <c r="O650" s="215"/>
      <c r="P650" s="217"/>
      <c r="Q650" s="210"/>
      <c r="R650" s="210"/>
      <c r="S650" s="212"/>
      <c r="T650" s="212"/>
      <c r="U650" s="215"/>
      <c r="V650" s="215"/>
      <c r="W650" s="237"/>
      <c r="X650" s="6" t="s">
        <v>776</v>
      </c>
      <c r="Y650" s="2" t="s">
        <v>1849</v>
      </c>
      <c r="Z650" s="31">
        <v>43812</v>
      </c>
      <c r="AA650" s="32">
        <v>12715</v>
      </c>
      <c r="AB650" s="9" t="s">
        <v>999</v>
      </c>
      <c r="AC650" s="31">
        <v>43830</v>
      </c>
      <c r="AD650" s="31">
        <v>44012</v>
      </c>
      <c r="AE650" s="34"/>
      <c r="AF650" s="6"/>
      <c r="AG650" s="35">
        <v>38552.160000000003</v>
      </c>
      <c r="AH650" s="176"/>
      <c r="AI650" s="3"/>
      <c r="AJ650" s="3"/>
      <c r="AK650" s="35"/>
      <c r="AL650" s="233"/>
      <c r="AM650" s="233"/>
      <c r="AN650" s="215"/>
      <c r="AO650" s="215"/>
      <c r="AP650" s="2"/>
      <c r="AQ650" s="2"/>
      <c r="AR650" s="2"/>
      <c r="AS650" s="2"/>
      <c r="AT650" s="2"/>
      <c r="AU650" s="2"/>
      <c r="AV650" s="2"/>
      <c r="AW650" s="8"/>
      <c r="AX650" s="8"/>
      <c r="AY650" s="31"/>
      <c r="AZ650" s="8"/>
      <c r="BA650" s="31"/>
      <c r="BB650" s="2"/>
      <c r="BC650" s="2"/>
      <c r="BD650" s="2"/>
      <c r="BE650" s="2"/>
      <c r="BF650" s="2"/>
      <c r="BG650" s="2"/>
      <c r="BH650" s="2"/>
      <c r="BI650" s="2"/>
      <c r="BJ650" s="2"/>
      <c r="BK650" s="2"/>
      <c r="BL650" s="2"/>
      <c r="BM650" s="2"/>
    </row>
    <row r="651" spans="1:65" ht="25.5" x14ac:dyDescent="0.2">
      <c r="A651" s="218">
        <v>177</v>
      </c>
      <c r="B651" s="224">
        <v>123180219</v>
      </c>
      <c r="C651" s="212"/>
      <c r="D651" s="212" t="s">
        <v>131</v>
      </c>
      <c r="E651" s="212"/>
      <c r="F651" s="213" t="s">
        <v>607</v>
      </c>
      <c r="G651" s="217" t="s">
        <v>214</v>
      </c>
      <c r="H651" s="211"/>
      <c r="I651" s="211"/>
      <c r="J651" s="211"/>
      <c r="K651" s="221" t="s">
        <v>194</v>
      </c>
      <c r="L651" s="219" t="s">
        <v>204</v>
      </c>
      <c r="M651" s="212" t="s">
        <v>205</v>
      </c>
      <c r="N651" s="238">
        <v>40210</v>
      </c>
      <c r="O651" s="215">
        <v>60500</v>
      </c>
      <c r="P651" s="217" t="s">
        <v>422</v>
      </c>
      <c r="Q651" s="238">
        <v>40210</v>
      </c>
      <c r="R651" s="210">
        <v>40543</v>
      </c>
      <c r="S651" s="212" t="s">
        <v>134</v>
      </c>
      <c r="T651" s="212"/>
      <c r="U651" s="215"/>
      <c r="V651" s="215"/>
      <c r="W651" s="237" t="s">
        <v>129</v>
      </c>
      <c r="X651" s="6" t="s">
        <v>776</v>
      </c>
      <c r="Y651" s="2" t="s">
        <v>130</v>
      </c>
      <c r="Z651" s="31">
        <v>40535</v>
      </c>
      <c r="AA651" s="32">
        <v>10449</v>
      </c>
      <c r="AB651" s="9" t="s">
        <v>221</v>
      </c>
      <c r="AC651" s="31">
        <v>40543</v>
      </c>
      <c r="AD651" s="31">
        <v>40908</v>
      </c>
      <c r="AE651" s="34"/>
      <c r="AF651" s="6"/>
      <c r="AG651" s="35">
        <v>66000</v>
      </c>
      <c r="AH651" s="176"/>
      <c r="AI651" s="51"/>
      <c r="AJ651" s="51"/>
      <c r="AK651" s="176"/>
      <c r="AL651" s="215">
        <f>O651-AH651+AG651-AH652+AG652-AH653+AG653-AH654+AG654-AH655+AG655-AH656+AG656-AH657+AG657-AH658+AG658-AH659+AG659-AH660+AG660-AH661+AG661</f>
        <v>830800.45999999985</v>
      </c>
      <c r="AM651" s="215">
        <f>360332+85539.72+7128.31+7128.31+7128.31+7128.31+7128.31+7128.31+7128.31+7128.31+7128.31+7128.31+7128.31+7128.31+7128.31+7128.31+7128.31+7128.31+7128.31+7128.31+7128.31+7128.31+7128.31+7128.31+7128.31+7128.31+7128.31+7128.31+7128.31+7128.31+7128.31+7128.31+7128.31+7128.31+7128.31+7128.31+7128.31+7128.31</f>
        <v>702490.88000000129</v>
      </c>
      <c r="AN651" s="215">
        <v>85539.72</v>
      </c>
      <c r="AO651" s="215">
        <f>AM651+AN651</f>
        <v>788030.60000000126</v>
      </c>
      <c r="AP651" s="234"/>
      <c r="AQ651" s="7"/>
      <c r="AR651" s="7"/>
      <c r="AS651" s="211"/>
      <c r="AT651" s="212"/>
      <c r="AU651" s="212"/>
      <c r="AV651" s="212" t="s">
        <v>120</v>
      </c>
      <c r="AW651" s="214" t="s">
        <v>219</v>
      </c>
      <c r="AX651" s="217" t="s">
        <v>422</v>
      </c>
      <c r="AY651" s="210">
        <v>40253</v>
      </c>
      <c r="AZ651" s="217" t="s">
        <v>422</v>
      </c>
      <c r="BA651" s="210">
        <v>40253</v>
      </c>
      <c r="BB651" s="212"/>
      <c r="BC651" s="212"/>
      <c r="BD651" s="212"/>
      <c r="BE651" s="212"/>
      <c r="BF651" s="212"/>
      <c r="BG651" s="212"/>
      <c r="BH651" s="212"/>
      <c r="BI651" s="212"/>
      <c r="BJ651" s="212"/>
      <c r="BK651" s="212"/>
      <c r="BL651" s="212"/>
      <c r="BM651" s="212"/>
    </row>
    <row r="652" spans="1:65" ht="38.25" x14ac:dyDescent="0.2">
      <c r="A652" s="218"/>
      <c r="B652" s="224"/>
      <c r="C652" s="212"/>
      <c r="D652" s="212"/>
      <c r="E652" s="212"/>
      <c r="F652" s="213"/>
      <c r="G652" s="217"/>
      <c r="H652" s="211"/>
      <c r="I652" s="211"/>
      <c r="J652" s="211"/>
      <c r="K652" s="221"/>
      <c r="L652" s="219"/>
      <c r="M652" s="212"/>
      <c r="N652" s="238"/>
      <c r="O652" s="215"/>
      <c r="P652" s="217"/>
      <c r="Q652" s="238"/>
      <c r="R652" s="210"/>
      <c r="S652" s="212"/>
      <c r="T652" s="212"/>
      <c r="U652" s="215"/>
      <c r="V652" s="215"/>
      <c r="W652" s="237"/>
      <c r="X652" s="6" t="s">
        <v>776</v>
      </c>
      <c r="Y652" s="2" t="s">
        <v>132</v>
      </c>
      <c r="Z652" s="31">
        <v>40908</v>
      </c>
      <c r="AA652" s="32">
        <v>10750</v>
      </c>
      <c r="AB652" s="9" t="s">
        <v>855</v>
      </c>
      <c r="AC652" s="31">
        <v>40908</v>
      </c>
      <c r="AD652" s="31">
        <v>41274</v>
      </c>
      <c r="AE652" s="34">
        <v>10.472720000000001</v>
      </c>
      <c r="AF652" s="6"/>
      <c r="AG652" s="35">
        <v>72912</v>
      </c>
      <c r="AH652" s="176"/>
      <c r="AI652" s="51"/>
      <c r="AJ652" s="51"/>
      <c r="AK652" s="176"/>
      <c r="AL652" s="215"/>
      <c r="AM652" s="215"/>
      <c r="AN652" s="215"/>
      <c r="AO652" s="215"/>
      <c r="AP652" s="211"/>
      <c r="AQ652" s="7"/>
      <c r="AR652" s="7"/>
      <c r="AS652" s="211"/>
      <c r="AT652" s="212"/>
      <c r="AU652" s="212"/>
      <c r="AV652" s="212"/>
      <c r="AW652" s="214"/>
      <c r="AX652" s="217"/>
      <c r="AY652" s="210"/>
      <c r="AZ652" s="217"/>
      <c r="BA652" s="210"/>
      <c r="BB652" s="212"/>
      <c r="BC652" s="212"/>
      <c r="BD652" s="212"/>
      <c r="BE652" s="212"/>
      <c r="BF652" s="212"/>
      <c r="BG652" s="212"/>
      <c r="BH652" s="212"/>
      <c r="BI652" s="212"/>
      <c r="BJ652" s="212"/>
      <c r="BK652" s="212"/>
      <c r="BL652" s="212"/>
      <c r="BM652" s="212"/>
    </row>
    <row r="653" spans="1:65" ht="38.25" x14ac:dyDescent="0.2">
      <c r="A653" s="218"/>
      <c r="B653" s="224"/>
      <c r="C653" s="212"/>
      <c r="D653" s="212"/>
      <c r="E653" s="212"/>
      <c r="F653" s="213"/>
      <c r="G653" s="217"/>
      <c r="H653" s="211"/>
      <c r="I653" s="211"/>
      <c r="J653" s="211"/>
      <c r="K653" s="221"/>
      <c r="L653" s="219"/>
      <c r="M653" s="212"/>
      <c r="N653" s="238"/>
      <c r="O653" s="215"/>
      <c r="P653" s="217"/>
      <c r="Q653" s="238"/>
      <c r="R653" s="210"/>
      <c r="S653" s="212"/>
      <c r="T653" s="212"/>
      <c r="U653" s="215"/>
      <c r="V653" s="215"/>
      <c r="W653" s="237"/>
      <c r="X653" s="6" t="s">
        <v>776</v>
      </c>
      <c r="Y653" s="2" t="s">
        <v>142</v>
      </c>
      <c r="Z653" s="31">
        <v>41274</v>
      </c>
      <c r="AA653" s="32">
        <v>10963</v>
      </c>
      <c r="AB653" s="9" t="s">
        <v>856</v>
      </c>
      <c r="AC653" s="31">
        <v>41274</v>
      </c>
      <c r="AD653" s="31">
        <v>41639</v>
      </c>
      <c r="AE653" s="34">
        <v>7.5213900000000002</v>
      </c>
      <c r="AF653" s="6"/>
      <c r="AG653" s="35">
        <v>78396</v>
      </c>
      <c r="AH653" s="176"/>
      <c r="AI653" s="51"/>
      <c r="AJ653" s="51"/>
      <c r="AK653" s="176"/>
      <c r="AL653" s="215"/>
      <c r="AM653" s="215"/>
      <c r="AN653" s="215"/>
      <c r="AO653" s="215"/>
      <c r="AP653" s="211"/>
      <c r="AQ653" s="7"/>
      <c r="AR653" s="7"/>
      <c r="AS653" s="211"/>
      <c r="AT653" s="212"/>
      <c r="AU653" s="212"/>
      <c r="AV653" s="212"/>
      <c r="AW653" s="214"/>
      <c r="AX653" s="217"/>
      <c r="AY653" s="210"/>
      <c r="AZ653" s="217"/>
      <c r="BA653" s="210"/>
      <c r="BB653" s="212"/>
      <c r="BC653" s="212"/>
      <c r="BD653" s="212"/>
      <c r="BE653" s="212"/>
      <c r="BF653" s="212"/>
      <c r="BG653" s="212"/>
      <c r="BH653" s="212"/>
      <c r="BI653" s="212"/>
      <c r="BJ653" s="212"/>
      <c r="BK653" s="212"/>
      <c r="BL653" s="212"/>
      <c r="BM653" s="212"/>
    </row>
    <row r="654" spans="1:65" ht="38.25" x14ac:dyDescent="0.2">
      <c r="A654" s="218"/>
      <c r="B654" s="224"/>
      <c r="C654" s="212"/>
      <c r="D654" s="212"/>
      <c r="E654" s="212"/>
      <c r="F654" s="213"/>
      <c r="G654" s="217"/>
      <c r="H654" s="211"/>
      <c r="I654" s="211"/>
      <c r="J654" s="211"/>
      <c r="K654" s="221"/>
      <c r="L654" s="219"/>
      <c r="M654" s="212"/>
      <c r="N654" s="238"/>
      <c r="O654" s="215"/>
      <c r="P654" s="217"/>
      <c r="Q654" s="238"/>
      <c r="R654" s="210"/>
      <c r="S654" s="212"/>
      <c r="T654" s="212"/>
      <c r="U654" s="215"/>
      <c r="V654" s="215"/>
      <c r="W654" s="237"/>
      <c r="X654" s="6" t="s">
        <v>776</v>
      </c>
      <c r="Y654" s="2" t="s">
        <v>143</v>
      </c>
      <c r="Z654" s="31">
        <v>41639</v>
      </c>
      <c r="AA654" s="32">
        <v>11215</v>
      </c>
      <c r="AB654" s="9" t="s">
        <v>857</v>
      </c>
      <c r="AC654" s="31">
        <v>41639</v>
      </c>
      <c r="AD654" s="31">
        <v>42004</v>
      </c>
      <c r="AE654" s="34">
        <v>5.2655700000000003</v>
      </c>
      <c r="AF654" s="6"/>
      <c r="AG654" s="35">
        <v>82524</v>
      </c>
      <c r="AH654" s="176"/>
      <c r="AI654" s="51"/>
      <c r="AJ654" s="51"/>
      <c r="AK654" s="176"/>
      <c r="AL654" s="215"/>
      <c r="AM654" s="215"/>
      <c r="AN654" s="215"/>
      <c r="AO654" s="215"/>
      <c r="AP654" s="211"/>
      <c r="AQ654" s="7"/>
      <c r="AR654" s="7"/>
      <c r="AS654" s="211"/>
      <c r="AT654" s="212"/>
      <c r="AU654" s="212"/>
      <c r="AV654" s="212"/>
      <c r="AW654" s="214"/>
      <c r="AX654" s="217"/>
      <c r="AY654" s="210"/>
      <c r="AZ654" s="217"/>
      <c r="BA654" s="210"/>
      <c r="BB654" s="212"/>
      <c r="BC654" s="212"/>
      <c r="BD654" s="212"/>
      <c r="BE654" s="212"/>
      <c r="BF654" s="212"/>
      <c r="BG654" s="212"/>
      <c r="BH654" s="212"/>
      <c r="BI654" s="212"/>
      <c r="BJ654" s="212"/>
      <c r="BK654" s="212"/>
      <c r="BL654" s="212"/>
      <c r="BM654" s="212"/>
    </row>
    <row r="655" spans="1:65" ht="25.5" x14ac:dyDescent="0.2">
      <c r="A655" s="218"/>
      <c r="B655" s="224"/>
      <c r="C655" s="212"/>
      <c r="D655" s="212"/>
      <c r="E655" s="212"/>
      <c r="F655" s="213"/>
      <c r="G655" s="217"/>
      <c r="H655" s="211"/>
      <c r="I655" s="211"/>
      <c r="J655" s="211"/>
      <c r="K655" s="221"/>
      <c r="L655" s="219"/>
      <c r="M655" s="212"/>
      <c r="N655" s="238"/>
      <c r="O655" s="215"/>
      <c r="P655" s="217"/>
      <c r="Q655" s="238"/>
      <c r="R655" s="210"/>
      <c r="S655" s="212"/>
      <c r="T655" s="212"/>
      <c r="U655" s="215"/>
      <c r="V655" s="215"/>
      <c r="W655" s="237"/>
      <c r="X655" s="6" t="s">
        <v>776</v>
      </c>
      <c r="Y655" s="2" t="s">
        <v>144</v>
      </c>
      <c r="Z655" s="31">
        <v>41988</v>
      </c>
      <c r="AA655" s="32">
        <v>11461</v>
      </c>
      <c r="AB655" s="9" t="s">
        <v>352</v>
      </c>
      <c r="AC655" s="31">
        <v>42004</v>
      </c>
      <c r="AD655" s="31">
        <v>42369</v>
      </c>
      <c r="AE655" s="34">
        <v>3.6543000000000001</v>
      </c>
      <c r="AF655" s="6"/>
      <c r="AG655" s="35">
        <v>85539.72</v>
      </c>
      <c r="AH655" s="176"/>
      <c r="AI655" s="51"/>
      <c r="AJ655" s="51"/>
      <c r="AK655" s="176"/>
      <c r="AL655" s="215"/>
      <c r="AM655" s="215"/>
      <c r="AN655" s="215"/>
      <c r="AO655" s="215"/>
      <c r="AP655" s="211"/>
      <c r="AQ655" s="7"/>
      <c r="AR655" s="7"/>
      <c r="AS655" s="211"/>
      <c r="AT655" s="212"/>
      <c r="AU655" s="212"/>
      <c r="AV655" s="212"/>
      <c r="AW655" s="214"/>
      <c r="AX655" s="217"/>
      <c r="AY655" s="210"/>
      <c r="AZ655" s="217"/>
      <c r="BA655" s="210"/>
      <c r="BB655" s="212"/>
      <c r="BC655" s="212"/>
      <c r="BD655" s="212"/>
      <c r="BE655" s="212"/>
      <c r="BF655" s="212"/>
      <c r="BG655" s="212"/>
      <c r="BH655" s="212"/>
      <c r="BI655" s="212"/>
      <c r="BJ655" s="212"/>
      <c r="BK655" s="212"/>
      <c r="BL655" s="212"/>
      <c r="BM655" s="212"/>
    </row>
    <row r="656" spans="1:65" ht="76.5" x14ac:dyDescent="0.2">
      <c r="A656" s="218"/>
      <c r="B656" s="224"/>
      <c r="C656" s="212"/>
      <c r="D656" s="212"/>
      <c r="E656" s="212"/>
      <c r="F656" s="213"/>
      <c r="G656" s="217"/>
      <c r="H656" s="211"/>
      <c r="I656" s="211"/>
      <c r="J656" s="211"/>
      <c r="K656" s="221"/>
      <c r="L656" s="219"/>
      <c r="M656" s="212"/>
      <c r="N656" s="238"/>
      <c r="O656" s="215"/>
      <c r="P656" s="217"/>
      <c r="Q656" s="238"/>
      <c r="R656" s="210"/>
      <c r="S656" s="212"/>
      <c r="T656" s="212"/>
      <c r="U656" s="215"/>
      <c r="V656" s="215"/>
      <c r="W656" s="237"/>
      <c r="X656" s="6" t="s">
        <v>776</v>
      </c>
      <c r="Y656" s="2" t="s">
        <v>116</v>
      </c>
      <c r="Z656" s="31">
        <v>42352</v>
      </c>
      <c r="AA656" s="32">
        <v>11715</v>
      </c>
      <c r="AB656" s="9" t="s">
        <v>353</v>
      </c>
      <c r="AC656" s="31">
        <v>42369</v>
      </c>
      <c r="AD656" s="31">
        <v>42735</v>
      </c>
      <c r="AE656" s="34"/>
      <c r="AF656" s="6"/>
      <c r="AG656" s="35">
        <v>85539.72</v>
      </c>
      <c r="AH656" s="176"/>
      <c r="AI656" s="51"/>
      <c r="AJ656" s="51"/>
      <c r="AK656" s="176"/>
      <c r="AL656" s="215"/>
      <c r="AM656" s="215"/>
      <c r="AN656" s="215"/>
      <c r="AO656" s="215"/>
      <c r="AP656" s="211"/>
      <c r="AQ656" s="7"/>
      <c r="AR656" s="7"/>
      <c r="AS656" s="211"/>
      <c r="AT656" s="212"/>
      <c r="AU656" s="212"/>
      <c r="AV656" s="212"/>
      <c r="AW656" s="214"/>
      <c r="AX656" s="217"/>
      <c r="AY656" s="210"/>
      <c r="AZ656" s="217"/>
      <c r="BA656" s="210"/>
      <c r="BB656" s="212"/>
      <c r="BC656" s="212"/>
      <c r="BD656" s="212"/>
      <c r="BE656" s="212"/>
      <c r="BF656" s="212"/>
      <c r="BG656" s="212"/>
      <c r="BH656" s="212"/>
      <c r="BI656" s="212"/>
      <c r="BJ656" s="212"/>
      <c r="BK656" s="212"/>
      <c r="BL656" s="212"/>
      <c r="BM656" s="212"/>
    </row>
    <row r="657" spans="1:65" ht="76.5" x14ac:dyDescent="0.2">
      <c r="A657" s="218"/>
      <c r="B657" s="224"/>
      <c r="C657" s="212"/>
      <c r="D657" s="212"/>
      <c r="E657" s="212"/>
      <c r="F657" s="213"/>
      <c r="G657" s="217"/>
      <c r="H657" s="211"/>
      <c r="I657" s="211"/>
      <c r="J657" s="211"/>
      <c r="K657" s="221"/>
      <c r="L657" s="219"/>
      <c r="M657" s="212"/>
      <c r="N657" s="238"/>
      <c r="O657" s="215"/>
      <c r="P657" s="217"/>
      <c r="Q657" s="238"/>
      <c r="R657" s="210"/>
      <c r="S657" s="212"/>
      <c r="T657" s="212"/>
      <c r="U657" s="215"/>
      <c r="V657" s="215"/>
      <c r="W657" s="237"/>
      <c r="X657" s="6" t="s">
        <v>776</v>
      </c>
      <c r="Y657" s="2" t="s">
        <v>119</v>
      </c>
      <c r="Z657" s="31">
        <v>42723</v>
      </c>
      <c r="AA657" s="32">
        <v>11965</v>
      </c>
      <c r="AB657" s="9" t="s">
        <v>516</v>
      </c>
      <c r="AC657" s="31">
        <v>42735</v>
      </c>
      <c r="AD657" s="31">
        <v>43100</v>
      </c>
      <c r="AE657" s="34"/>
      <c r="AF657" s="6"/>
      <c r="AG657" s="35">
        <v>85539.72</v>
      </c>
      <c r="AH657" s="176"/>
      <c r="AI657" s="51"/>
      <c r="AJ657" s="51"/>
      <c r="AK657" s="176"/>
      <c r="AL657" s="215"/>
      <c r="AM657" s="215"/>
      <c r="AN657" s="215"/>
      <c r="AO657" s="215"/>
      <c r="AP657" s="211"/>
      <c r="AQ657" s="7"/>
      <c r="AR657" s="7"/>
      <c r="AS657" s="211"/>
      <c r="AT657" s="212"/>
      <c r="AU657" s="212"/>
      <c r="AV657" s="212"/>
      <c r="AW657" s="214"/>
      <c r="AX657" s="217"/>
      <c r="AY657" s="210"/>
      <c r="AZ657" s="217"/>
      <c r="BA657" s="210"/>
      <c r="BB657" s="212"/>
      <c r="BC657" s="212"/>
      <c r="BD657" s="212"/>
      <c r="BE657" s="212"/>
      <c r="BF657" s="212"/>
      <c r="BG657" s="212"/>
      <c r="BH657" s="212"/>
      <c r="BI657" s="212"/>
      <c r="BJ657" s="212"/>
      <c r="BK657" s="212"/>
      <c r="BL657" s="212"/>
      <c r="BM657" s="212"/>
    </row>
    <row r="658" spans="1:65" ht="76.5" x14ac:dyDescent="0.2">
      <c r="A658" s="218"/>
      <c r="B658" s="224"/>
      <c r="C658" s="212"/>
      <c r="D658" s="212"/>
      <c r="E658" s="212"/>
      <c r="F658" s="213"/>
      <c r="G658" s="217"/>
      <c r="H658" s="211"/>
      <c r="I658" s="211"/>
      <c r="J658" s="211"/>
      <c r="K658" s="221"/>
      <c r="L658" s="219"/>
      <c r="M658" s="212"/>
      <c r="N658" s="238"/>
      <c r="O658" s="215"/>
      <c r="P658" s="217"/>
      <c r="Q658" s="238"/>
      <c r="R658" s="210"/>
      <c r="S658" s="212"/>
      <c r="T658" s="212"/>
      <c r="U658" s="215"/>
      <c r="V658" s="215"/>
      <c r="W658" s="237"/>
      <c r="X658" s="6" t="s">
        <v>776</v>
      </c>
      <c r="Y658" s="2" t="s">
        <v>117</v>
      </c>
      <c r="Z658" s="31">
        <v>43077</v>
      </c>
      <c r="AA658" s="32">
        <v>12205</v>
      </c>
      <c r="AB658" s="9" t="s">
        <v>516</v>
      </c>
      <c r="AC658" s="31">
        <v>43100</v>
      </c>
      <c r="AD658" s="31">
        <v>43465</v>
      </c>
      <c r="AE658" s="34"/>
      <c r="AF658" s="6"/>
      <c r="AG658" s="35">
        <v>85539.72</v>
      </c>
      <c r="AH658" s="176"/>
      <c r="AI658" s="51"/>
      <c r="AJ658" s="51"/>
      <c r="AK658" s="176"/>
      <c r="AL658" s="215"/>
      <c r="AM658" s="215"/>
      <c r="AN658" s="215"/>
      <c r="AO658" s="215"/>
      <c r="AP658" s="7"/>
      <c r="AQ658" s="7"/>
      <c r="AR658" s="7"/>
      <c r="AS658" s="7"/>
      <c r="AT658" s="2"/>
      <c r="AU658" s="2"/>
      <c r="AV658" s="2"/>
      <c r="AW658" s="8"/>
      <c r="AX658" s="32"/>
      <c r="AY658" s="31"/>
      <c r="AZ658" s="32"/>
      <c r="BA658" s="31"/>
      <c r="BB658" s="2"/>
      <c r="BC658" s="2"/>
      <c r="BD658" s="2"/>
      <c r="BE658" s="2"/>
      <c r="BF658" s="2"/>
      <c r="BG658" s="2"/>
      <c r="BH658" s="2"/>
      <c r="BI658" s="2"/>
      <c r="BJ658" s="2"/>
      <c r="BK658" s="2"/>
      <c r="BL658" s="2"/>
      <c r="BM658" s="2"/>
    </row>
    <row r="659" spans="1:65" ht="76.5" x14ac:dyDescent="0.2">
      <c r="A659" s="218"/>
      <c r="B659" s="224"/>
      <c r="C659" s="212"/>
      <c r="D659" s="212"/>
      <c r="E659" s="212"/>
      <c r="F659" s="213"/>
      <c r="G659" s="217"/>
      <c r="H659" s="211"/>
      <c r="I659" s="211"/>
      <c r="J659" s="211"/>
      <c r="K659" s="221"/>
      <c r="L659" s="219"/>
      <c r="M659" s="212"/>
      <c r="N659" s="238"/>
      <c r="O659" s="215"/>
      <c r="P659" s="217"/>
      <c r="Q659" s="238"/>
      <c r="R659" s="210"/>
      <c r="S659" s="212"/>
      <c r="T659" s="212"/>
      <c r="U659" s="215"/>
      <c r="V659" s="215"/>
      <c r="W659" s="237"/>
      <c r="X659" s="6" t="s">
        <v>776</v>
      </c>
      <c r="Y659" s="2" t="s">
        <v>217</v>
      </c>
      <c r="Z659" s="31">
        <v>43445</v>
      </c>
      <c r="AA659" s="32">
        <v>12459</v>
      </c>
      <c r="AB659" s="9" t="s">
        <v>1000</v>
      </c>
      <c r="AC659" s="31">
        <v>43465</v>
      </c>
      <c r="AD659" s="31">
        <v>43646</v>
      </c>
      <c r="AE659" s="34"/>
      <c r="AF659" s="6"/>
      <c r="AG659" s="35">
        <v>42769.86</v>
      </c>
      <c r="AH659" s="176"/>
      <c r="AI659" s="51"/>
      <c r="AJ659" s="51"/>
      <c r="AK659" s="176"/>
      <c r="AL659" s="215"/>
      <c r="AM659" s="215"/>
      <c r="AN659" s="215"/>
      <c r="AO659" s="215"/>
      <c r="AP659" s="7"/>
      <c r="AQ659" s="7"/>
      <c r="AR659" s="7"/>
      <c r="AS659" s="7"/>
      <c r="AT659" s="2"/>
      <c r="AU659" s="2"/>
      <c r="AV659" s="2"/>
      <c r="AW659" s="8"/>
      <c r="AX659" s="32"/>
      <c r="AY659" s="31"/>
      <c r="AZ659" s="32"/>
      <c r="BA659" s="31"/>
      <c r="BB659" s="2"/>
      <c r="BC659" s="2"/>
      <c r="BD659" s="2"/>
      <c r="BE659" s="2"/>
      <c r="BF659" s="2"/>
      <c r="BG659" s="2"/>
      <c r="BH659" s="2"/>
      <c r="BI659" s="2"/>
      <c r="BJ659" s="2"/>
      <c r="BK659" s="2"/>
      <c r="BL659" s="2"/>
      <c r="BM659" s="2"/>
    </row>
    <row r="660" spans="1:65" ht="76.5" x14ac:dyDescent="0.2">
      <c r="A660" s="218"/>
      <c r="B660" s="224"/>
      <c r="C660" s="212"/>
      <c r="D660" s="212"/>
      <c r="E660" s="212"/>
      <c r="F660" s="213"/>
      <c r="G660" s="217"/>
      <c r="H660" s="211"/>
      <c r="I660" s="211"/>
      <c r="J660" s="211"/>
      <c r="K660" s="221"/>
      <c r="L660" s="219"/>
      <c r="M660" s="212"/>
      <c r="N660" s="238"/>
      <c r="O660" s="215"/>
      <c r="P660" s="217"/>
      <c r="Q660" s="238"/>
      <c r="R660" s="210"/>
      <c r="S660" s="212"/>
      <c r="T660" s="212"/>
      <c r="U660" s="215"/>
      <c r="V660" s="215"/>
      <c r="W660" s="237"/>
      <c r="X660" s="6" t="s">
        <v>776</v>
      </c>
      <c r="Y660" s="2" t="s">
        <v>294</v>
      </c>
      <c r="Z660" s="31">
        <v>43640</v>
      </c>
      <c r="AA660" s="32">
        <v>12585</v>
      </c>
      <c r="AB660" s="9" t="s">
        <v>1000</v>
      </c>
      <c r="AC660" s="31">
        <v>43646</v>
      </c>
      <c r="AD660" s="31">
        <v>43830</v>
      </c>
      <c r="AE660" s="34"/>
      <c r="AF660" s="6"/>
      <c r="AG660" s="35">
        <v>42769.86</v>
      </c>
      <c r="AH660" s="176"/>
      <c r="AI660" s="51"/>
      <c r="AJ660" s="51"/>
      <c r="AK660" s="176"/>
      <c r="AL660" s="215"/>
      <c r="AM660" s="215"/>
      <c r="AN660" s="215"/>
      <c r="AO660" s="215"/>
      <c r="AP660" s="7"/>
      <c r="AQ660" s="7"/>
      <c r="AR660" s="7"/>
      <c r="AS660" s="7"/>
      <c r="AT660" s="2"/>
      <c r="AU660" s="2"/>
      <c r="AV660" s="2"/>
      <c r="AW660" s="8"/>
      <c r="AX660" s="32"/>
      <c r="AY660" s="31"/>
      <c r="AZ660" s="32"/>
      <c r="BA660" s="31"/>
      <c r="BB660" s="2"/>
      <c r="BC660" s="2"/>
      <c r="BD660" s="2"/>
      <c r="BE660" s="2"/>
      <c r="BF660" s="2"/>
      <c r="BG660" s="2"/>
      <c r="BH660" s="2"/>
      <c r="BI660" s="2"/>
      <c r="BJ660" s="2"/>
      <c r="BK660" s="2"/>
      <c r="BL660" s="2"/>
      <c r="BM660" s="2"/>
    </row>
    <row r="661" spans="1:65" ht="76.5" x14ac:dyDescent="0.2">
      <c r="A661" s="218"/>
      <c r="B661" s="224"/>
      <c r="C661" s="212"/>
      <c r="D661" s="212"/>
      <c r="E661" s="212"/>
      <c r="F661" s="213"/>
      <c r="G661" s="217"/>
      <c r="H661" s="211"/>
      <c r="I661" s="211"/>
      <c r="J661" s="211"/>
      <c r="K661" s="221"/>
      <c r="L661" s="219"/>
      <c r="M661" s="212"/>
      <c r="N661" s="238"/>
      <c r="O661" s="215"/>
      <c r="P661" s="217"/>
      <c r="Q661" s="238"/>
      <c r="R661" s="210"/>
      <c r="S661" s="212"/>
      <c r="T661" s="212"/>
      <c r="U661" s="215"/>
      <c r="V661" s="215"/>
      <c r="W661" s="237"/>
      <c r="X661" s="6" t="s">
        <v>776</v>
      </c>
      <c r="Y661" s="2" t="s">
        <v>807</v>
      </c>
      <c r="Z661" s="31">
        <v>43812</v>
      </c>
      <c r="AA661" s="32">
        <v>12716</v>
      </c>
      <c r="AB661" s="9" t="s">
        <v>1000</v>
      </c>
      <c r="AC661" s="31">
        <v>43830</v>
      </c>
      <c r="AD661" s="31">
        <v>44012</v>
      </c>
      <c r="AE661" s="34"/>
      <c r="AF661" s="6"/>
      <c r="AG661" s="35">
        <v>42769.86</v>
      </c>
      <c r="AH661" s="176"/>
      <c r="AI661" s="51"/>
      <c r="AJ661" s="51"/>
      <c r="AK661" s="176"/>
      <c r="AL661" s="215"/>
      <c r="AM661" s="215"/>
      <c r="AN661" s="215"/>
      <c r="AO661" s="215"/>
      <c r="AP661" s="7"/>
      <c r="AQ661" s="7"/>
      <c r="AR661" s="7"/>
      <c r="AS661" s="7"/>
      <c r="AT661" s="2"/>
      <c r="AU661" s="2"/>
      <c r="AV661" s="2"/>
      <c r="AW661" s="8"/>
      <c r="AX661" s="32"/>
      <c r="AY661" s="31"/>
      <c r="AZ661" s="32"/>
      <c r="BA661" s="31"/>
      <c r="BB661" s="2"/>
      <c r="BC661" s="2"/>
      <c r="BD661" s="2"/>
      <c r="BE661" s="2"/>
      <c r="BF661" s="2"/>
      <c r="BG661" s="2"/>
      <c r="BH661" s="2"/>
      <c r="BI661" s="2"/>
      <c r="BJ661" s="2"/>
      <c r="BK661" s="2"/>
      <c r="BL661" s="2"/>
      <c r="BM661" s="2"/>
    </row>
    <row r="662" spans="1:65" ht="25.5" x14ac:dyDescent="0.2">
      <c r="A662" s="218">
        <v>78</v>
      </c>
      <c r="B662" s="224">
        <v>123320094</v>
      </c>
      <c r="C662" s="212"/>
      <c r="D662" s="212" t="s">
        <v>131</v>
      </c>
      <c r="E662" s="212"/>
      <c r="F662" s="213" t="s">
        <v>608</v>
      </c>
      <c r="G662" s="217" t="s">
        <v>214</v>
      </c>
      <c r="H662" s="211"/>
      <c r="I662" s="211"/>
      <c r="J662" s="211"/>
      <c r="K662" s="221" t="s">
        <v>195</v>
      </c>
      <c r="L662" s="219" t="s">
        <v>207</v>
      </c>
      <c r="M662" s="212" t="s">
        <v>208</v>
      </c>
      <c r="N662" s="238">
        <v>40742</v>
      </c>
      <c r="O662" s="215">
        <v>28153.33</v>
      </c>
      <c r="P662" s="217" t="s">
        <v>423</v>
      </c>
      <c r="Q662" s="238">
        <v>40742</v>
      </c>
      <c r="R662" s="210">
        <v>40908</v>
      </c>
      <c r="S662" s="212" t="s">
        <v>134</v>
      </c>
      <c r="T662" s="212"/>
      <c r="U662" s="215"/>
      <c r="V662" s="215"/>
      <c r="W662" s="237" t="s">
        <v>115</v>
      </c>
      <c r="X662" s="6" t="s">
        <v>776</v>
      </c>
      <c r="Y662" s="2" t="s">
        <v>130</v>
      </c>
      <c r="Z662" s="31">
        <v>40907</v>
      </c>
      <c r="AA662" s="32">
        <v>10778</v>
      </c>
      <c r="AB662" s="9" t="s">
        <v>222</v>
      </c>
      <c r="AC662" s="31">
        <v>40907</v>
      </c>
      <c r="AD662" s="31">
        <v>41274</v>
      </c>
      <c r="AE662" s="34"/>
      <c r="AF662" s="2"/>
      <c r="AG662" s="35">
        <v>61800</v>
      </c>
      <c r="AH662" s="35"/>
      <c r="AI662" s="3"/>
      <c r="AJ662" s="3"/>
      <c r="AK662" s="35"/>
      <c r="AL662" s="215">
        <f>O662-AH662+AG662-AH663+AG663-AH664+AG664-AH665+AG665-AH666+AG666-AH667+AG667-AH668+AG668-AH669+AG669-AH670+AG670-AH671+AG671</f>
        <v>565874.53</v>
      </c>
      <c r="AM662" s="215">
        <f>213553.33+64058.4+5338.2+5338.2+5338.2+5338.2+5338.2+5338.2+5338.2+5338.2+5338.2+5338.2+5338.2+5338.2+5338.2+5338.2+5338.2+5338.2+5338.2+5338.2+5338.2+5338.2+5338.2+5338.2+5338.2+5338.2+5338.2+5338.2+5338.2+5338.2+5338.2+5338.2+5338.2+5338.2+5338.2+5338.2+5338.2+5338.2</f>
        <v>469786.9300000004</v>
      </c>
      <c r="AN662" s="215">
        <v>64058.400000000001</v>
      </c>
      <c r="AO662" s="215">
        <f>AM662+AN662</f>
        <v>533845.33000000042</v>
      </c>
      <c r="AP662" s="266"/>
      <c r="AQ662" s="41"/>
      <c r="AR662" s="41"/>
      <c r="AS662" s="266"/>
      <c r="AT662" s="266"/>
      <c r="AU662" s="266"/>
      <c r="AV662" s="212" t="s">
        <v>120</v>
      </c>
      <c r="AW662" s="214" t="s">
        <v>220</v>
      </c>
      <c r="AX662" s="217" t="s">
        <v>423</v>
      </c>
      <c r="AY662" s="210">
        <v>40752</v>
      </c>
      <c r="AZ662" s="217" t="s">
        <v>423</v>
      </c>
      <c r="BA662" s="210">
        <v>40752</v>
      </c>
      <c r="BB662" s="212"/>
      <c r="BC662" s="212"/>
      <c r="BD662" s="212"/>
      <c r="BE662" s="212"/>
      <c r="BF662" s="212"/>
      <c r="BG662" s="212"/>
      <c r="BH662" s="212"/>
      <c r="BI662" s="212"/>
      <c r="BJ662" s="212"/>
      <c r="BK662" s="212"/>
      <c r="BL662" s="212"/>
      <c r="BM662" s="212"/>
    </row>
    <row r="663" spans="1:65" ht="38.25" x14ac:dyDescent="0.2">
      <c r="A663" s="218"/>
      <c r="B663" s="224"/>
      <c r="C663" s="212"/>
      <c r="D663" s="212"/>
      <c r="E663" s="212"/>
      <c r="F663" s="213"/>
      <c r="G663" s="217"/>
      <c r="H663" s="211"/>
      <c r="I663" s="211"/>
      <c r="J663" s="211"/>
      <c r="K663" s="221"/>
      <c r="L663" s="219"/>
      <c r="M663" s="212"/>
      <c r="N663" s="238"/>
      <c r="O663" s="215"/>
      <c r="P663" s="217"/>
      <c r="Q663" s="238"/>
      <c r="R663" s="210"/>
      <c r="S663" s="212"/>
      <c r="T663" s="212"/>
      <c r="U663" s="215"/>
      <c r="V663" s="215"/>
      <c r="W663" s="237"/>
      <c r="X663" s="6" t="s">
        <v>776</v>
      </c>
      <c r="Y663" s="2" t="s">
        <v>132</v>
      </c>
      <c r="Z663" s="31">
        <v>41274</v>
      </c>
      <c r="AA663" s="32">
        <v>10970</v>
      </c>
      <c r="AB663" s="9" t="s">
        <v>856</v>
      </c>
      <c r="AC663" s="31">
        <v>41274</v>
      </c>
      <c r="AD663" s="31">
        <v>41639</v>
      </c>
      <c r="AE663" s="34"/>
      <c r="AF663" s="2"/>
      <c r="AG663" s="35">
        <v>61800</v>
      </c>
      <c r="AH663" s="35"/>
      <c r="AI663" s="3"/>
      <c r="AJ663" s="3"/>
      <c r="AK663" s="35"/>
      <c r="AL663" s="215"/>
      <c r="AM663" s="215"/>
      <c r="AN663" s="215"/>
      <c r="AO663" s="215"/>
      <c r="AP663" s="266"/>
      <c r="AQ663" s="41"/>
      <c r="AR663" s="41"/>
      <c r="AS663" s="266"/>
      <c r="AT663" s="266"/>
      <c r="AU663" s="266"/>
      <c r="AV663" s="212"/>
      <c r="AW663" s="214"/>
      <c r="AX663" s="217"/>
      <c r="AY663" s="210"/>
      <c r="AZ663" s="217"/>
      <c r="BA663" s="210"/>
      <c r="BB663" s="212"/>
      <c r="BC663" s="212"/>
      <c r="BD663" s="212"/>
      <c r="BE663" s="212"/>
      <c r="BF663" s="212"/>
      <c r="BG663" s="212"/>
      <c r="BH663" s="212"/>
      <c r="BI663" s="212"/>
      <c r="BJ663" s="212"/>
      <c r="BK663" s="212"/>
      <c r="BL663" s="212"/>
      <c r="BM663" s="212"/>
    </row>
    <row r="664" spans="1:65" ht="38.25" x14ac:dyDescent="0.2">
      <c r="A664" s="218"/>
      <c r="B664" s="224"/>
      <c r="C664" s="212"/>
      <c r="D664" s="212"/>
      <c r="E664" s="212"/>
      <c r="F664" s="213"/>
      <c r="G664" s="217"/>
      <c r="H664" s="211"/>
      <c r="I664" s="211"/>
      <c r="J664" s="211"/>
      <c r="K664" s="221"/>
      <c r="L664" s="219"/>
      <c r="M664" s="212"/>
      <c r="N664" s="238"/>
      <c r="O664" s="215"/>
      <c r="P664" s="217"/>
      <c r="Q664" s="238"/>
      <c r="R664" s="210"/>
      <c r="S664" s="212"/>
      <c r="T664" s="212"/>
      <c r="U664" s="215"/>
      <c r="V664" s="215"/>
      <c r="W664" s="237"/>
      <c r="X664" s="6" t="s">
        <v>776</v>
      </c>
      <c r="Y664" s="2" t="s">
        <v>142</v>
      </c>
      <c r="Z664" s="31">
        <v>41639</v>
      </c>
      <c r="AA664" s="32">
        <v>11214</v>
      </c>
      <c r="AB664" s="9" t="s">
        <v>857</v>
      </c>
      <c r="AC664" s="31">
        <v>41639</v>
      </c>
      <c r="AD664" s="31">
        <v>42004</v>
      </c>
      <c r="AE664" s="34"/>
      <c r="AF664" s="2"/>
      <c r="AG664" s="35">
        <v>61800</v>
      </c>
      <c r="AH664" s="35"/>
      <c r="AI664" s="3"/>
      <c r="AJ664" s="3"/>
      <c r="AK664" s="35"/>
      <c r="AL664" s="215"/>
      <c r="AM664" s="215"/>
      <c r="AN664" s="215"/>
      <c r="AO664" s="215"/>
      <c r="AP664" s="266"/>
      <c r="AQ664" s="41"/>
      <c r="AR664" s="41"/>
      <c r="AS664" s="266"/>
      <c r="AT664" s="266"/>
      <c r="AU664" s="266"/>
      <c r="AV664" s="212"/>
      <c r="AW664" s="214"/>
      <c r="AX664" s="217"/>
      <c r="AY664" s="210"/>
      <c r="AZ664" s="217"/>
      <c r="BA664" s="210"/>
      <c r="BB664" s="212"/>
      <c r="BC664" s="212"/>
      <c r="BD664" s="212"/>
      <c r="BE664" s="212"/>
      <c r="BF664" s="212"/>
      <c r="BG664" s="212"/>
      <c r="BH664" s="212"/>
      <c r="BI664" s="212"/>
      <c r="BJ664" s="212"/>
      <c r="BK664" s="212"/>
      <c r="BL664" s="212"/>
      <c r="BM664" s="212"/>
    </row>
    <row r="665" spans="1:65" ht="76.5" x14ac:dyDescent="0.2">
      <c r="A665" s="218"/>
      <c r="B665" s="224"/>
      <c r="C665" s="212"/>
      <c r="D665" s="212"/>
      <c r="E665" s="212"/>
      <c r="F665" s="213"/>
      <c r="G665" s="217"/>
      <c r="H665" s="211"/>
      <c r="I665" s="211"/>
      <c r="J665" s="211"/>
      <c r="K665" s="221"/>
      <c r="L665" s="219"/>
      <c r="M665" s="212"/>
      <c r="N665" s="238"/>
      <c r="O665" s="215"/>
      <c r="P665" s="217"/>
      <c r="Q665" s="238"/>
      <c r="R665" s="210"/>
      <c r="S665" s="212"/>
      <c r="T665" s="212"/>
      <c r="U665" s="215"/>
      <c r="V665" s="215"/>
      <c r="W665" s="237"/>
      <c r="X665" s="6" t="s">
        <v>776</v>
      </c>
      <c r="Y665" s="2" t="s">
        <v>143</v>
      </c>
      <c r="Z665" s="31">
        <v>41988</v>
      </c>
      <c r="AA665" s="32">
        <v>11462</v>
      </c>
      <c r="AB665" s="9" t="s">
        <v>331</v>
      </c>
      <c r="AC665" s="31">
        <v>42004</v>
      </c>
      <c r="AD665" s="31">
        <v>42369</v>
      </c>
      <c r="AE665" s="34">
        <v>3.6543000000000001</v>
      </c>
      <c r="AF665" s="2"/>
      <c r="AG665" s="35">
        <v>64058.400000000001</v>
      </c>
      <c r="AH665" s="35"/>
      <c r="AI665" s="3"/>
      <c r="AJ665" s="3"/>
      <c r="AK665" s="35"/>
      <c r="AL665" s="215"/>
      <c r="AM665" s="215"/>
      <c r="AN665" s="215"/>
      <c r="AO665" s="215"/>
      <c r="AP665" s="266"/>
      <c r="AQ665" s="41"/>
      <c r="AR665" s="41"/>
      <c r="AS665" s="266"/>
      <c r="AT665" s="266"/>
      <c r="AU665" s="266"/>
      <c r="AV665" s="212"/>
      <c r="AW665" s="214"/>
      <c r="AX665" s="217"/>
      <c r="AY665" s="210"/>
      <c r="AZ665" s="217"/>
      <c r="BA665" s="210"/>
      <c r="BB665" s="212"/>
      <c r="BC665" s="212"/>
      <c r="BD665" s="212"/>
      <c r="BE665" s="212"/>
      <c r="BF665" s="212"/>
      <c r="BG665" s="212"/>
      <c r="BH665" s="212"/>
      <c r="BI665" s="212"/>
      <c r="BJ665" s="212"/>
      <c r="BK665" s="212"/>
      <c r="BL665" s="212"/>
      <c r="BM665" s="212"/>
    </row>
    <row r="666" spans="1:65" ht="76.5" x14ac:dyDescent="0.2">
      <c r="A666" s="218"/>
      <c r="B666" s="224"/>
      <c r="C666" s="212"/>
      <c r="D666" s="212"/>
      <c r="E666" s="212"/>
      <c r="F666" s="213"/>
      <c r="G666" s="217"/>
      <c r="H666" s="211"/>
      <c r="I666" s="211"/>
      <c r="J666" s="211"/>
      <c r="K666" s="221"/>
      <c r="L666" s="219"/>
      <c r="M666" s="212"/>
      <c r="N666" s="238"/>
      <c r="O666" s="215"/>
      <c r="P666" s="217"/>
      <c r="Q666" s="238"/>
      <c r="R666" s="210"/>
      <c r="S666" s="212"/>
      <c r="T666" s="212"/>
      <c r="U666" s="215"/>
      <c r="V666" s="215"/>
      <c r="W666" s="237"/>
      <c r="X666" s="6" t="s">
        <v>776</v>
      </c>
      <c r="Y666" s="2" t="s">
        <v>144</v>
      </c>
      <c r="Z666" s="31">
        <v>42352</v>
      </c>
      <c r="AA666" s="32">
        <v>11715</v>
      </c>
      <c r="AB666" s="9" t="s">
        <v>360</v>
      </c>
      <c r="AC666" s="31">
        <v>42369</v>
      </c>
      <c r="AD666" s="31">
        <v>42735</v>
      </c>
      <c r="AE666" s="34"/>
      <c r="AF666" s="2"/>
      <c r="AG666" s="35">
        <v>64058.400000000001</v>
      </c>
      <c r="AH666" s="35"/>
      <c r="AI666" s="3"/>
      <c r="AJ666" s="3"/>
      <c r="AK666" s="35"/>
      <c r="AL666" s="215"/>
      <c r="AM666" s="215"/>
      <c r="AN666" s="215"/>
      <c r="AO666" s="215"/>
      <c r="AP666" s="266"/>
      <c r="AQ666" s="41"/>
      <c r="AR666" s="41"/>
      <c r="AS666" s="266"/>
      <c r="AT666" s="266"/>
      <c r="AU666" s="266"/>
      <c r="AV666" s="212"/>
      <c r="AW666" s="214"/>
      <c r="AX666" s="217"/>
      <c r="AY666" s="210"/>
      <c r="AZ666" s="217"/>
      <c r="BA666" s="210"/>
      <c r="BB666" s="212"/>
      <c r="BC666" s="212"/>
      <c r="BD666" s="212"/>
      <c r="BE666" s="212"/>
      <c r="BF666" s="212"/>
      <c r="BG666" s="212"/>
      <c r="BH666" s="212"/>
      <c r="BI666" s="212"/>
      <c r="BJ666" s="212"/>
      <c r="BK666" s="212"/>
      <c r="BL666" s="212"/>
      <c r="BM666" s="212"/>
    </row>
    <row r="667" spans="1:65" ht="76.5" x14ac:dyDescent="0.2">
      <c r="A667" s="218"/>
      <c r="B667" s="224"/>
      <c r="C667" s="212"/>
      <c r="D667" s="212"/>
      <c r="E667" s="212"/>
      <c r="F667" s="213"/>
      <c r="G667" s="217"/>
      <c r="H667" s="211"/>
      <c r="I667" s="211"/>
      <c r="J667" s="211"/>
      <c r="K667" s="221"/>
      <c r="L667" s="219"/>
      <c r="M667" s="212"/>
      <c r="N667" s="238"/>
      <c r="O667" s="215"/>
      <c r="P667" s="217"/>
      <c r="Q667" s="238"/>
      <c r="R667" s="210"/>
      <c r="S667" s="212"/>
      <c r="T667" s="212"/>
      <c r="U667" s="215"/>
      <c r="V667" s="215"/>
      <c r="W667" s="237"/>
      <c r="X667" s="6" t="s">
        <v>776</v>
      </c>
      <c r="Y667" s="2" t="s">
        <v>116</v>
      </c>
      <c r="Z667" s="31">
        <v>42723</v>
      </c>
      <c r="AA667" s="32">
        <v>11965</v>
      </c>
      <c r="AB667" s="9" t="s">
        <v>521</v>
      </c>
      <c r="AC667" s="31">
        <v>42735</v>
      </c>
      <c r="AD667" s="31">
        <v>43100</v>
      </c>
      <c r="AE667" s="34"/>
      <c r="AF667" s="2"/>
      <c r="AG667" s="35">
        <v>64058.400000000001</v>
      </c>
      <c r="AH667" s="35"/>
      <c r="AI667" s="3"/>
      <c r="AJ667" s="3"/>
      <c r="AK667" s="35"/>
      <c r="AL667" s="215"/>
      <c r="AM667" s="215"/>
      <c r="AN667" s="215"/>
      <c r="AO667" s="215"/>
      <c r="AP667" s="266"/>
      <c r="AQ667" s="41"/>
      <c r="AR667" s="41"/>
      <c r="AS667" s="266"/>
      <c r="AT667" s="266"/>
      <c r="AU667" s="266"/>
      <c r="AV667" s="212"/>
      <c r="AW667" s="214"/>
      <c r="AX667" s="217"/>
      <c r="AY667" s="210"/>
      <c r="AZ667" s="217"/>
      <c r="BA667" s="210"/>
      <c r="BB667" s="212"/>
      <c r="BC667" s="212"/>
      <c r="BD667" s="212"/>
      <c r="BE667" s="212"/>
      <c r="BF667" s="212"/>
      <c r="BG667" s="212"/>
      <c r="BH667" s="212"/>
      <c r="BI667" s="212"/>
      <c r="BJ667" s="212"/>
      <c r="BK667" s="212"/>
      <c r="BL667" s="212"/>
      <c r="BM667" s="212"/>
    </row>
    <row r="668" spans="1:65" ht="76.5" x14ac:dyDescent="0.2">
      <c r="A668" s="218"/>
      <c r="B668" s="224"/>
      <c r="C668" s="212"/>
      <c r="D668" s="212"/>
      <c r="E668" s="212"/>
      <c r="F668" s="213"/>
      <c r="G668" s="217"/>
      <c r="H668" s="211"/>
      <c r="I668" s="211"/>
      <c r="J668" s="211"/>
      <c r="K668" s="221"/>
      <c r="L668" s="219"/>
      <c r="M668" s="212"/>
      <c r="N668" s="238"/>
      <c r="O668" s="215"/>
      <c r="P668" s="217"/>
      <c r="Q668" s="238"/>
      <c r="R668" s="210"/>
      <c r="S668" s="212"/>
      <c r="T668" s="212"/>
      <c r="U668" s="215"/>
      <c r="V668" s="215"/>
      <c r="W668" s="237"/>
      <c r="X668" s="6" t="s">
        <v>776</v>
      </c>
      <c r="Y668" s="2" t="s">
        <v>119</v>
      </c>
      <c r="Z668" s="31">
        <v>43077</v>
      </c>
      <c r="AA668" s="32">
        <v>12203</v>
      </c>
      <c r="AB668" s="9" t="s">
        <v>715</v>
      </c>
      <c r="AC668" s="31">
        <v>43100</v>
      </c>
      <c r="AD668" s="31">
        <v>43465</v>
      </c>
      <c r="AE668" s="34"/>
      <c r="AF668" s="2"/>
      <c r="AG668" s="35">
        <v>64058.400000000001</v>
      </c>
      <c r="AH668" s="35"/>
      <c r="AI668" s="3"/>
      <c r="AJ668" s="3"/>
      <c r="AK668" s="35"/>
      <c r="AL668" s="215"/>
      <c r="AM668" s="215"/>
      <c r="AN668" s="215"/>
      <c r="AO668" s="215"/>
      <c r="AP668" s="41"/>
      <c r="AQ668" s="41"/>
      <c r="AR668" s="41"/>
      <c r="AS668" s="41"/>
      <c r="AT668" s="41"/>
      <c r="AU668" s="41"/>
      <c r="AV668" s="2"/>
      <c r="AW668" s="8"/>
      <c r="AX668" s="32"/>
      <c r="AY668" s="31"/>
      <c r="AZ668" s="32"/>
      <c r="BA668" s="31"/>
      <c r="BB668" s="2"/>
      <c r="BC668" s="2"/>
      <c r="BD668" s="2"/>
      <c r="BE668" s="2"/>
      <c r="BF668" s="2"/>
      <c r="BG668" s="2"/>
      <c r="BH668" s="2"/>
      <c r="BI668" s="2"/>
      <c r="BJ668" s="2"/>
      <c r="BK668" s="2"/>
      <c r="BL668" s="2"/>
      <c r="BM668" s="2"/>
    </row>
    <row r="669" spans="1:65" ht="63.75" x14ac:dyDescent="0.2">
      <c r="A669" s="218"/>
      <c r="B669" s="224"/>
      <c r="C669" s="212"/>
      <c r="D669" s="212"/>
      <c r="E669" s="212"/>
      <c r="F669" s="213"/>
      <c r="G669" s="217"/>
      <c r="H669" s="211"/>
      <c r="I669" s="211"/>
      <c r="J669" s="211"/>
      <c r="K669" s="221"/>
      <c r="L669" s="219"/>
      <c r="M669" s="212"/>
      <c r="N669" s="238"/>
      <c r="O669" s="215"/>
      <c r="P669" s="217"/>
      <c r="Q669" s="238"/>
      <c r="R669" s="210"/>
      <c r="S669" s="212"/>
      <c r="T669" s="212"/>
      <c r="U669" s="215"/>
      <c r="V669" s="215"/>
      <c r="W669" s="237"/>
      <c r="X669" s="6" t="s">
        <v>776</v>
      </c>
      <c r="Y669" s="2" t="s">
        <v>117</v>
      </c>
      <c r="Z669" s="31">
        <v>43445</v>
      </c>
      <c r="AA669" s="32">
        <v>12459</v>
      </c>
      <c r="AB669" s="9" t="s">
        <v>1001</v>
      </c>
      <c r="AC669" s="31">
        <v>43465</v>
      </c>
      <c r="AD669" s="31">
        <v>43646</v>
      </c>
      <c r="AE669" s="34"/>
      <c r="AF669" s="2"/>
      <c r="AG669" s="35">
        <v>32029.200000000001</v>
      </c>
      <c r="AH669" s="35"/>
      <c r="AI669" s="3"/>
      <c r="AJ669" s="3"/>
      <c r="AK669" s="35"/>
      <c r="AL669" s="215"/>
      <c r="AM669" s="215"/>
      <c r="AN669" s="215"/>
      <c r="AO669" s="215"/>
      <c r="AP669" s="41"/>
      <c r="AQ669" s="41"/>
      <c r="AR669" s="41"/>
      <c r="AS669" s="41"/>
      <c r="AT669" s="41"/>
      <c r="AU669" s="41"/>
      <c r="AV669" s="2"/>
      <c r="AW669" s="8"/>
      <c r="AX669" s="32"/>
      <c r="AY669" s="31"/>
      <c r="AZ669" s="32"/>
      <c r="BA669" s="31"/>
      <c r="BB669" s="2"/>
      <c r="BC669" s="2"/>
      <c r="BD669" s="2"/>
      <c r="BE669" s="2"/>
      <c r="BF669" s="2"/>
      <c r="BG669" s="2"/>
      <c r="BH669" s="2"/>
      <c r="BI669" s="2"/>
      <c r="BJ669" s="2"/>
      <c r="BK669" s="2"/>
      <c r="BL669" s="2"/>
      <c r="BM669" s="2"/>
    </row>
    <row r="670" spans="1:65" ht="63.75" x14ac:dyDescent="0.2">
      <c r="A670" s="218"/>
      <c r="B670" s="224"/>
      <c r="C670" s="212"/>
      <c r="D670" s="212"/>
      <c r="E670" s="212"/>
      <c r="F670" s="213"/>
      <c r="G670" s="217"/>
      <c r="H670" s="211"/>
      <c r="I670" s="211"/>
      <c r="J670" s="211"/>
      <c r="K670" s="221"/>
      <c r="L670" s="219"/>
      <c r="M670" s="212"/>
      <c r="N670" s="238"/>
      <c r="O670" s="215"/>
      <c r="P670" s="217"/>
      <c r="Q670" s="238"/>
      <c r="R670" s="210"/>
      <c r="S670" s="212"/>
      <c r="T670" s="212"/>
      <c r="U670" s="215"/>
      <c r="V670" s="215"/>
      <c r="W670" s="237"/>
      <c r="X670" s="6" t="s">
        <v>776</v>
      </c>
      <c r="Y670" s="2" t="s">
        <v>217</v>
      </c>
      <c r="Z670" s="31">
        <v>43640</v>
      </c>
      <c r="AA670" s="32">
        <v>12585</v>
      </c>
      <c r="AB670" s="9" t="s">
        <v>1001</v>
      </c>
      <c r="AC670" s="31">
        <v>43646</v>
      </c>
      <c r="AD670" s="31">
        <v>43830</v>
      </c>
      <c r="AE670" s="34"/>
      <c r="AF670" s="2"/>
      <c r="AG670" s="35">
        <v>32029.200000000001</v>
      </c>
      <c r="AH670" s="35"/>
      <c r="AI670" s="3"/>
      <c r="AJ670" s="3"/>
      <c r="AK670" s="35"/>
      <c r="AL670" s="215"/>
      <c r="AM670" s="215"/>
      <c r="AN670" s="215"/>
      <c r="AO670" s="215"/>
      <c r="AP670" s="41"/>
      <c r="AQ670" s="41"/>
      <c r="AR670" s="41"/>
      <c r="AS670" s="41"/>
      <c r="AT670" s="41"/>
      <c r="AU670" s="41"/>
      <c r="AV670" s="2"/>
      <c r="AW670" s="8"/>
      <c r="AX670" s="32"/>
      <c r="AY670" s="31"/>
      <c r="AZ670" s="32"/>
      <c r="BA670" s="31"/>
      <c r="BB670" s="2"/>
      <c r="BC670" s="2"/>
      <c r="BD670" s="2"/>
      <c r="BE670" s="2"/>
      <c r="BF670" s="2"/>
      <c r="BG670" s="2"/>
      <c r="BH670" s="2"/>
      <c r="BI670" s="2"/>
      <c r="BJ670" s="2"/>
      <c r="BK670" s="2"/>
      <c r="BL670" s="2"/>
      <c r="BM670" s="2"/>
    </row>
    <row r="671" spans="1:65" ht="63.75" x14ac:dyDescent="0.2">
      <c r="A671" s="218"/>
      <c r="B671" s="224"/>
      <c r="C671" s="212"/>
      <c r="D671" s="212"/>
      <c r="E671" s="212"/>
      <c r="F671" s="213"/>
      <c r="G671" s="217"/>
      <c r="H671" s="211"/>
      <c r="I671" s="211"/>
      <c r="J671" s="211"/>
      <c r="K671" s="221"/>
      <c r="L671" s="219"/>
      <c r="M671" s="212"/>
      <c r="N671" s="238"/>
      <c r="O671" s="215"/>
      <c r="P671" s="217"/>
      <c r="Q671" s="238"/>
      <c r="R671" s="210"/>
      <c r="S671" s="212"/>
      <c r="T671" s="212"/>
      <c r="U671" s="215"/>
      <c r="V671" s="215"/>
      <c r="W671" s="237"/>
      <c r="X671" s="6" t="s">
        <v>776</v>
      </c>
      <c r="Y671" s="2" t="s">
        <v>294</v>
      </c>
      <c r="Z671" s="31">
        <v>43812</v>
      </c>
      <c r="AA671" s="32">
        <v>12717</v>
      </c>
      <c r="AB671" s="9" t="s">
        <v>1001</v>
      </c>
      <c r="AC671" s="31">
        <v>43830</v>
      </c>
      <c r="AD671" s="31">
        <v>44012</v>
      </c>
      <c r="AE671" s="34"/>
      <c r="AF671" s="2"/>
      <c r="AG671" s="35">
        <v>32029.200000000001</v>
      </c>
      <c r="AH671" s="35"/>
      <c r="AI671" s="3"/>
      <c r="AJ671" s="3"/>
      <c r="AK671" s="35"/>
      <c r="AL671" s="215"/>
      <c r="AM671" s="215"/>
      <c r="AN671" s="215"/>
      <c r="AO671" s="215"/>
      <c r="AP671" s="41"/>
      <c r="AQ671" s="41"/>
      <c r="AR671" s="41"/>
      <c r="AS671" s="41"/>
      <c r="AT671" s="41"/>
      <c r="AU671" s="41"/>
      <c r="AV671" s="2"/>
      <c r="AW671" s="8"/>
      <c r="AX671" s="32"/>
      <c r="AY671" s="31"/>
      <c r="AZ671" s="32"/>
      <c r="BA671" s="31"/>
      <c r="BB671" s="2"/>
      <c r="BC671" s="2"/>
      <c r="BD671" s="2"/>
      <c r="BE671" s="2"/>
      <c r="BF671" s="2"/>
      <c r="BG671" s="2"/>
      <c r="BH671" s="2"/>
      <c r="BI671" s="2"/>
      <c r="BJ671" s="2"/>
      <c r="BK671" s="2"/>
      <c r="BL671" s="2"/>
      <c r="BM671" s="2"/>
    </row>
    <row r="672" spans="1:65" ht="25.5" x14ac:dyDescent="0.2">
      <c r="A672" s="218">
        <v>179</v>
      </c>
      <c r="B672" s="224">
        <v>123320090</v>
      </c>
      <c r="C672" s="212"/>
      <c r="D672" s="212" t="s">
        <v>131</v>
      </c>
      <c r="E672" s="212"/>
      <c r="F672" s="213" t="s">
        <v>609</v>
      </c>
      <c r="G672" s="217" t="s">
        <v>214</v>
      </c>
      <c r="H672" s="211"/>
      <c r="I672" s="211"/>
      <c r="J672" s="211"/>
      <c r="K672" s="221" t="s">
        <v>196</v>
      </c>
      <c r="L672" s="219" t="s">
        <v>209</v>
      </c>
      <c r="M672" s="212" t="s">
        <v>210</v>
      </c>
      <c r="N672" s="238">
        <v>40742</v>
      </c>
      <c r="O672" s="215">
        <v>26513.33</v>
      </c>
      <c r="P672" s="217" t="s">
        <v>424</v>
      </c>
      <c r="Q672" s="238">
        <v>40742</v>
      </c>
      <c r="R672" s="210">
        <v>40908</v>
      </c>
      <c r="S672" s="212" t="s">
        <v>134</v>
      </c>
      <c r="T672" s="212"/>
      <c r="U672" s="215"/>
      <c r="V672" s="215"/>
      <c r="W672" s="237" t="s">
        <v>115</v>
      </c>
      <c r="X672" s="6" t="s">
        <v>776</v>
      </c>
      <c r="Y672" s="2" t="s">
        <v>130</v>
      </c>
      <c r="Z672" s="31">
        <v>40907</v>
      </c>
      <c r="AA672" s="32">
        <v>10778</v>
      </c>
      <c r="AB672" s="9" t="s">
        <v>221</v>
      </c>
      <c r="AC672" s="31">
        <v>40907</v>
      </c>
      <c r="AD672" s="31">
        <v>41274</v>
      </c>
      <c r="AE672" s="34"/>
      <c r="AF672" s="6"/>
      <c r="AG672" s="35">
        <v>58200</v>
      </c>
      <c r="AH672" s="176"/>
      <c r="AI672" s="51"/>
      <c r="AJ672" s="51"/>
      <c r="AK672" s="176"/>
      <c r="AL672" s="215">
        <f>O672+AG672+AG673+AG674+AG675-AH676+AG676-AH677+AG677-AH678+AG678-AH679+AG679-AH680+AG680-AH681+AG681</f>
        <v>532910.51</v>
      </c>
      <c r="AM672" s="215">
        <f>201113.33+60326.76+5027.23+5027.23+5027.23+5027.23+5027.23+5027.23+5027.23+5027.23+5027.23+5027.23+5027.23+5027.23+5027.23+5027.23+5027.23+5027.23+5027.23+5027.23+5027.23+5027.23+5027.23+5027.23+5027.23+5027.23+5027.23+5027.23+5027.23+5027.23+5027.23+5027.23+5027.23+5027.23+5027.23+5027.23+5027.23+5027.23</f>
        <v>442420.36999999936</v>
      </c>
      <c r="AN672" s="215">
        <v>60326.76</v>
      </c>
      <c r="AO672" s="215">
        <f>AM672+AN672</f>
        <v>502747.12999999936</v>
      </c>
      <c r="AP672" s="234"/>
      <c r="AQ672" s="7"/>
      <c r="AR672" s="7"/>
      <c r="AS672" s="211"/>
      <c r="AT672" s="212"/>
      <c r="AU672" s="212"/>
      <c r="AV672" s="212" t="s">
        <v>120</v>
      </c>
      <c r="AW672" s="214" t="s">
        <v>218</v>
      </c>
      <c r="AX672" s="217" t="s">
        <v>424</v>
      </c>
      <c r="AY672" s="210">
        <v>40760</v>
      </c>
      <c r="AZ672" s="217" t="s">
        <v>424</v>
      </c>
      <c r="BA672" s="210">
        <v>40760</v>
      </c>
      <c r="BB672" s="212"/>
      <c r="BC672" s="212"/>
      <c r="BD672" s="212"/>
      <c r="BE672" s="212"/>
      <c r="BF672" s="212"/>
      <c r="BG672" s="212"/>
      <c r="BH672" s="212"/>
      <c r="BI672" s="212"/>
      <c r="BJ672" s="212"/>
      <c r="BK672" s="212"/>
      <c r="BL672" s="212"/>
      <c r="BM672" s="212"/>
    </row>
    <row r="673" spans="1:65" ht="38.25" x14ac:dyDescent="0.2">
      <c r="A673" s="218"/>
      <c r="B673" s="224"/>
      <c r="C673" s="212"/>
      <c r="D673" s="212"/>
      <c r="E673" s="212"/>
      <c r="F673" s="213"/>
      <c r="G673" s="217"/>
      <c r="H673" s="211"/>
      <c r="I673" s="211"/>
      <c r="J673" s="211"/>
      <c r="K673" s="221"/>
      <c r="L673" s="219"/>
      <c r="M673" s="212"/>
      <c r="N673" s="238"/>
      <c r="O673" s="215"/>
      <c r="P673" s="217"/>
      <c r="Q673" s="238"/>
      <c r="R673" s="210"/>
      <c r="S673" s="212"/>
      <c r="T673" s="212"/>
      <c r="U673" s="215"/>
      <c r="V673" s="215"/>
      <c r="W673" s="237"/>
      <c r="X673" s="6" t="s">
        <v>776</v>
      </c>
      <c r="Y673" s="2" t="s">
        <v>132</v>
      </c>
      <c r="Z673" s="31">
        <v>41274</v>
      </c>
      <c r="AA673" s="32">
        <v>10963</v>
      </c>
      <c r="AB673" s="9" t="s">
        <v>856</v>
      </c>
      <c r="AC673" s="31">
        <v>41274</v>
      </c>
      <c r="AD673" s="31">
        <v>41639</v>
      </c>
      <c r="AE673" s="34"/>
      <c r="AF673" s="6"/>
      <c r="AG673" s="35">
        <v>58200</v>
      </c>
      <c r="AH673" s="176"/>
      <c r="AI673" s="51"/>
      <c r="AJ673" s="51"/>
      <c r="AK673" s="176"/>
      <c r="AL673" s="215"/>
      <c r="AM673" s="215"/>
      <c r="AN673" s="215"/>
      <c r="AO673" s="215"/>
      <c r="AP673" s="234"/>
      <c r="AQ673" s="7"/>
      <c r="AR673" s="7"/>
      <c r="AS673" s="211"/>
      <c r="AT673" s="212"/>
      <c r="AU673" s="212"/>
      <c r="AV673" s="212"/>
      <c r="AW673" s="214"/>
      <c r="AX673" s="217"/>
      <c r="AY673" s="210"/>
      <c r="AZ673" s="217"/>
      <c r="BA673" s="210"/>
      <c r="BB673" s="212"/>
      <c r="BC673" s="212"/>
      <c r="BD673" s="212"/>
      <c r="BE673" s="212"/>
      <c r="BF673" s="212"/>
      <c r="BG673" s="212"/>
      <c r="BH673" s="212"/>
      <c r="BI673" s="212"/>
      <c r="BJ673" s="212"/>
      <c r="BK673" s="212"/>
      <c r="BL673" s="212"/>
      <c r="BM673" s="212"/>
    </row>
    <row r="674" spans="1:65" ht="38.25" x14ac:dyDescent="0.2">
      <c r="A674" s="218"/>
      <c r="B674" s="224"/>
      <c r="C674" s="212"/>
      <c r="D674" s="212"/>
      <c r="E674" s="212"/>
      <c r="F674" s="213"/>
      <c r="G674" s="217"/>
      <c r="H674" s="211"/>
      <c r="I674" s="211"/>
      <c r="J674" s="211"/>
      <c r="K674" s="221"/>
      <c r="L674" s="219"/>
      <c r="M674" s="212"/>
      <c r="N674" s="238"/>
      <c r="O674" s="215"/>
      <c r="P674" s="217"/>
      <c r="Q674" s="238"/>
      <c r="R674" s="210"/>
      <c r="S674" s="212"/>
      <c r="T674" s="212"/>
      <c r="U674" s="215"/>
      <c r="V674" s="215"/>
      <c r="W674" s="237"/>
      <c r="X674" s="6" t="s">
        <v>776</v>
      </c>
      <c r="Y674" s="2" t="s">
        <v>142</v>
      </c>
      <c r="Z674" s="31">
        <v>41639</v>
      </c>
      <c r="AA674" s="32">
        <v>11213</v>
      </c>
      <c r="AB674" s="9" t="s">
        <v>857</v>
      </c>
      <c r="AC674" s="31">
        <v>41639</v>
      </c>
      <c r="AD674" s="31">
        <v>42004</v>
      </c>
      <c r="AE674" s="34"/>
      <c r="AF674" s="6"/>
      <c r="AG674" s="35">
        <v>58200</v>
      </c>
      <c r="AH674" s="176"/>
      <c r="AI674" s="51"/>
      <c r="AJ674" s="51"/>
      <c r="AK674" s="176"/>
      <c r="AL674" s="215"/>
      <c r="AM674" s="215"/>
      <c r="AN674" s="215"/>
      <c r="AO674" s="215"/>
      <c r="AP674" s="234"/>
      <c r="AQ674" s="7"/>
      <c r="AR674" s="7"/>
      <c r="AS674" s="211"/>
      <c r="AT674" s="212"/>
      <c r="AU674" s="212"/>
      <c r="AV674" s="212"/>
      <c r="AW674" s="214"/>
      <c r="AX674" s="217"/>
      <c r="AY674" s="210"/>
      <c r="AZ674" s="217"/>
      <c r="BA674" s="210"/>
      <c r="BB674" s="212"/>
      <c r="BC674" s="212"/>
      <c r="BD674" s="212"/>
      <c r="BE674" s="212"/>
      <c r="BF674" s="212"/>
      <c r="BG674" s="212"/>
      <c r="BH674" s="212"/>
      <c r="BI674" s="212"/>
      <c r="BJ674" s="212"/>
      <c r="BK674" s="212"/>
      <c r="BL674" s="212"/>
      <c r="BM674" s="212"/>
    </row>
    <row r="675" spans="1:65" ht="76.5" x14ac:dyDescent="0.2">
      <c r="A675" s="218"/>
      <c r="B675" s="224"/>
      <c r="C675" s="212"/>
      <c r="D675" s="212"/>
      <c r="E675" s="212"/>
      <c r="F675" s="213"/>
      <c r="G675" s="217"/>
      <c r="H675" s="211"/>
      <c r="I675" s="211"/>
      <c r="J675" s="211"/>
      <c r="K675" s="221"/>
      <c r="L675" s="219"/>
      <c r="M675" s="212"/>
      <c r="N675" s="238"/>
      <c r="O675" s="215"/>
      <c r="P675" s="217"/>
      <c r="Q675" s="238"/>
      <c r="R675" s="210"/>
      <c r="S675" s="212"/>
      <c r="T675" s="212"/>
      <c r="U675" s="215"/>
      <c r="V675" s="215"/>
      <c r="W675" s="237"/>
      <c r="X675" s="6" t="s">
        <v>776</v>
      </c>
      <c r="Y675" s="2" t="s">
        <v>143</v>
      </c>
      <c r="Z675" s="31">
        <v>41988</v>
      </c>
      <c r="AA675" s="32">
        <v>11462</v>
      </c>
      <c r="AB675" s="9" t="s">
        <v>332</v>
      </c>
      <c r="AC675" s="31">
        <v>42004</v>
      </c>
      <c r="AD675" s="31">
        <v>42369</v>
      </c>
      <c r="AE675" s="34">
        <v>3.6543000000000001</v>
      </c>
      <c r="AF675" s="6"/>
      <c r="AG675" s="35">
        <v>60326.76</v>
      </c>
      <c r="AH675" s="176" t="s">
        <v>251</v>
      </c>
      <c r="AI675" s="51"/>
      <c r="AJ675" s="51"/>
      <c r="AK675" s="176"/>
      <c r="AL675" s="215"/>
      <c r="AM675" s="215"/>
      <c r="AN675" s="215"/>
      <c r="AO675" s="215"/>
      <c r="AP675" s="234"/>
      <c r="AQ675" s="7"/>
      <c r="AR675" s="7"/>
      <c r="AS675" s="211"/>
      <c r="AT675" s="212"/>
      <c r="AU675" s="212"/>
      <c r="AV675" s="212"/>
      <c r="AW675" s="214"/>
      <c r="AX675" s="217"/>
      <c r="AY675" s="210"/>
      <c r="AZ675" s="217"/>
      <c r="BA675" s="210"/>
      <c r="BB675" s="212"/>
      <c r="BC675" s="212"/>
      <c r="BD675" s="212"/>
      <c r="BE675" s="212"/>
      <c r="BF675" s="212"/>
      <c r="BG675" s="212"/>
      <c r="BH675" s="212"/>
      <c r="BI675" s="212"/>
      <c r="BJ675" s="212"/>
      <c r="BK675" s="212"/>
      <c r="BL675" s="212"/>
      <c r="BM675" s="212"/>
    </row>
    <row r="676" spans="1:65" ht="63.75" x14ac:dyDescent="0.2">
      <c r="A676" s="218"/>
      <c r="B676" s="224"/>
      <c r="C676" s="212"/>
      <c r="D676" s="212"/>
      <c r="E676" s="212"/>
      <c r="F676" s="213"/>
      <c r="G676" s="217"/>
      <c r="H676" s="211"/>
      <c r="I676" s="211"/>
      <c r="J676" s="211"/>
      <c r="K676" s="221"/>
      <c r="L676" s="219"/>
      <c r="M676" s="212"/>
      <c r="N676" s="238"/>
      <c r="O676" s="215"/>
      <c r="P676" s="217"/>
      <c r="Q676" s="238"/>
      <c r="R676" s="210"/>
      <c r="S676" s="212"/>
      <c r="T676" s="212"/>
      <c r="U676" s="215"/>
      <c r="V676" s="215"/>
      <c r="W676" s="237"/>
      <c r="X676" s="6" t="s">
        <v>776</v>
      </c>
      <c r="Y676" s="2" t="s">
        <v>144</v>
      </c>
      <c r="Z676" s="31">
        <v>42352</v>
      </c>
      <c r="AA676" s="32">
        <v>11715</v>
      </c>
      <c r="AB676" s="9" t="s">
        <v>361</v>
      </c>
      <c r="AC676" s="31">
        <v>42369</v>
      </c>
      <c r="AD676" s="31">
        <v>42735</v>
      </c>
      <c r="AE676" s="34"/>
      <c r="AF676" s="6"/>
      <c r="AG676" s="35">
        <v>60326.76</v>
      </c>
      <c r="AH676" s="176"/>
      <c r="AI676" s="51"/>
      <c r="AJ676" s="51"/>
      <c r="AK676" s="176"/>
      <c r="AL676" s="215"/>
      <c r="AM676" s="215"/>
      <c r="AN676" s="215"/>
      <c r="AO676" s="215"/>
      <c r="AP676" s="234"/>
      <c r="AQ676" s="7"/>
      <c r="AR676" s="7"/>
      <c r="AS676" s="211"/>
      <c r="AT676" s="212"/>
      <c r="AU676" s="212"/>
      <c r="AV676" s="212"/>
      <c r="AW676" s="214"/>
      <c r="AX676" s="217"/>
      <c r="AY676" s="210"/>
      <c r="AZ676" s="217"/>
      <c r="BA676" s="210"/>
      <c r="BB676" s="212"/>
      <c r="BC676" s="212"/>
      <c r="BD676" s="212"/>
      <c r="BE676" s="212"/>
      <c r="BF676" s="212"/>
      <c r="BG676" s="212"/>
      <c r="BH676" s="212"/>
      <c r="BI676" s="212"/>
      <c r="BJ676" s="212"/>
      <c r="BK676" s="212"/>
      <c r="BL676" s="212"/>
      <c r="BM676" s="212"/>
    </row>
    <row r="677" spans="1:65" ht="76.5" x14ac:dyDescent="0.2">
      <c r="A677" s="218"/>
      <c r="B677" s="224"/>
      <c r="C677" s="212"/>
      <c r="D677" s="212"/>
      <c r="E677" s="212"/>
      <c r="F677" s="213"/>
      <c r="G677" s="217"/>
      <c r="H677" s="211"/>
      <c r="I677" s="211"/>
      <c r="J677" s="211"/>
      <c r="K677" s="221"/>
      <c r="L677" s="219"/>
      <c r="M677" s="212"/>
      <c r="N677" s="238"/>
      <c r="O677" s="215"/>
      <c r="P677" s="217"/>
      <c r="Q677" s="238"/>
      <c r="R677" s="210"/>
      <c r="S677" s="212"/>
      <c r="T677" s="212"/>
      <c r="U677" s="215"/>
      <c r="V677" s="215"/>
      <c r="W677" s="237"/>
      <c r="X677" s="6" t="s">
        <v>776</v>
      </c>
      <c r="Y677" s="2" t="s">
        <v>116</v>
      </c>
      <c r="Z677" s="31">
        <v>42723</v>
      </c>
      <c r="AA677" s="32">
        <v>11965</v>
      </c>
      <c r="AB677" s="9" t="s">
        <v>522</v>
      </c>
      <c r="AC677" s="31">
        <v>42735</v>
      </c>
      <c r="AD677" s="31">
        <v>43100</v>
      </c>
      <c r="AE677" s="34"/>
      <c r="AF677" s="6"/>
      <c r="AG677" s="35">
        <v>60326.76</v>
      </c>
      <c r="AH677" s="176"/>
      <c r="AI677" s="51"/>
      <c r="AJ677" s="51"/>
      <c r="AK677" s="176"/>
      <c r="AL677" s="215"/>
      <c r="AM677" s="215"/>
      <c r="AN677" s="215"/>
      <c r="AO677" s="215"/>
      <c r="AP677" s="234"/>
      <c r="AQ677" s="211"/>
      <c r="AR677" s="211"/>
      <c r="AS677" s="211"/>
      <c r="AT677" s="212"/>
      <c r="AU677" s="212"/>
      <c r="AV677" s="212"/>
      <c r="AW677" s="214"/>
      <c r="AX677" s="217"/>
      <c r="AY677" s="210"/>
      <c r="AZ677" s="217"/>
      <c r="BA677" s="210"/>
      <c r="BB677" s="212"/>
      <c r="BC677" s="212"/>
      <c r="BD677" s="212"/>
      <c r="BE677" s="212"/>
      <c r="BF677" s="212"/>
      <c r="BG677" s="212"/>
      <c r="BH677" s="212"/>
      <c r="BI677" s="212"/>
      <c r="BJ677" s="212"/>
      <c r="BK677" s="212"/>
      <c r="BL677" s="212"/>
      <c r="BM677" s="212"/>
    </row>
    <row r="678" spans="1:65" ht="76.5" x14ac:dyDescent="0.2">
      <c r="A678" s="218"/>
      <c r="B678" s="224"/>
      <c r="C678" s="212"/>
      <c r="D678" s="212"/>
      <c r="E678" s="212"/>
      <c r="F678" s="213"/>
      <c r="G678" s="217"/>
      <c r="H678" s="211"/>
      <c r="I678" s="211"/>
      <c r="J678" s="211"/>
      <c r="K678" s="221"/>
      <c r="L678" s="219"/>
      <c r="M678" s="212"/>
      <c r="N678" s="238"/>
      <c r="O678" s="215"/>
      <c r="P678" s="217"/>
      <c r="Q678" s="238"/>
      <c r="R678" s="210"/>
      <c r="S678" s="212"/>
      <c r="T678" s="212"/>
      <c r="U678" s="215"/>
      <c r="V678" s="215"/>
      <c r="W678" s="237"/>
      <c r="X678" s="6" t="s">
        <v>776</v>
      </c>
      <c r="Y678" s="2" t="s">
        <v>119</v>
      </c>
      <c r="Z678" s="31">
        <v>43077</v>
      </c>
      <c r="AA678" s="32">
        <v>12203</v>
      </c>
      <c r="AB678" s="9" t="s">
        <v>522</v>
      </c>
      <c r="AC678" s="31">
        <v>43100</v>
      </c>
      <c r="AD678" s="31">
        <v>43465</v>
      </c>
      <c r="AE678" s="34"/>
      <c r="AF678" s="6"/>
      <c r="AG678" s="35">
        <v>60326.76</v>
      </c>
      <c r="AH678" s="176"/>
      <c r="AI678" s="51"/>
      <c r="AJ678" s="51"/>
      <c r="AK678" s="176"/>
      <c r="AL678" s="215"/>
      <c r="AM678" s="215"/>
      <c r="AN678" s="215"/>
      <c r="AO678" s="215"/>
      <c r="AP678" s="234"/>
      <c r="AQ678" s="211"/>
      <c r="AR678" s="211"/>
      <c r="AS678" s="211"/>
      <c r="AT678" s="212"/>
      <c r="AU678" s="212"/>
      <c r="AV678" s="212"/>
      <c r="AW678" s="214"/>
      <c r="AX678" s="217"/>
      <c r="AY678" s="210"/>
      <c r="AZ678" s="217"/>
      <c r="BA678" s="210"/>
      <c r="BB678" s="2"/>
      <c r="BC678" s="2"/>
      <c r="BD678" s="2"/>
      <c r="BE678" s="2"/>
      <c r="BF678" s="2"/>
      <c r="BG678" s="2"/>
      <c r="BH678" s="2"/>
      <c r="BI678" s="2"/>
      <c r="BJ678" s="2"/>
      <c r="BK678" s="2"/>
      <c r="BL678" s="2"/>
      <c r="BM678" s="2"/>
    </row>
    <row r="679" spans="1:65" ht="63.75" x14ac:dyDescent="0.2">
      <c r="A679" s="218"/>
      <c r="B679" s="224"/>
      <c r="C679" s="212"/>
      <c r="D679" s="212"/>
      <c r="E679" s="212"/>
      <c r="F679" s="213"/>
      <c r="G679" s="217"/>
      <c r="H679" s="211"/>
      <c r="I679" s="211"/>
      <c r="J679" s="211"/>
      <c r="K679" s="221"/>
      <c r="L679" s="219"/>
      <c r="M679" s="212"/>
      <c r="N679" s="238"/>
      <c r="O679" s="215"/>
      <c r="P679" s="217"/>
      <c r="Q679" s="238"/>
      <c r="R679" s="210"/>
      <c r="S679" s="212"/>
      <c r="T679" s="212"/>
      <c r="U679" s="215"/>
      <c r="V679" s="215"/>
      <c r="W679" s="237"/>
      <c r="X679" s="6" t="s">
        <v>776</v>
      </c>
      <c r="Y679" s="2" t="s">
        <v>117</v>
      </c>
      <c r="Z679" s="31">
        <v>43445</v>
      </c>
      <c r="AA679" s="32">
        <v>12459</v>
      </c>
      <c r="AB679" s="9" t="s">
        <v>1002</v>
      </c>
      <c r="AC679" s="31">
        <v>43465</v>
      </c>
      <c r="AD679" s="31">
        <v>43646</v>
      </c>
      <c r="AE679" s="34"/>
      <c r="AF679" s="6"/>
      <c r="AG679" s="35">
        <v>30163.38</v>
      </c>
      <c r="AH679" s="176"/>
      <c r="AI679" s="51"/>
      <c r="AJ679" s="51"/>
      <c r="AK679" s="176"/>
      <c r="AL679" s="215"/>
      <c r="AM679" s="215"/>
      <c r="AN679" s="215"/>
      <c r="AO679" s="215"/>
      <c r="AP679" s="234"/>
      <c r="AQ679" s="7"/>
      <c r="AR679" s="7"/>
      <c r="AS679" s="7"/>
      <c r="AT679" s="2"/>
      <c r="AU679" s="2"/>
      <c r="AV679" s="212"/>
      <c r="AW679" s="214"/>
      <c r="AX679" s="217"/>
      <c r="AY679" s="210"/>
      <c r="AZ679" s="217"/>
      <c r="BA679" s="210"/>
      <c r="BB679" s="2"/>
      <c r="BC679" s="2"/>
      <c r="BD679" s="2"/>
      <c r="BE679" s="2"/>
      <c r="BF679" s="2"/>
      <c r="BG679" s="2"/>
      <c r="BH679" s="2"/>
      <c r="BI679" s="2"/>
      <c r="BJ679" s="2"/>
      <c r="BK679" s="2"/>
      <c r="BL679" s="2"/>
      <c r="BM679" s="2"/>
    </row>
    <row r="680" spans="1:65" ht="63.75" x14ac:dyDescent="0.2">
      <c r="A680" s="218"/>
      <c r="B680" s="224"/>
      <c r="C680" s="212"/>
      <c r="D680" s="212"/>
      <c r="E680" s="212"/>
      <c r="F680" s="213"/>
      <c r="G680" s="217"/>
      <c r="H680" s="211"/>
      <c r="I680" s="211"/>
      <c r="J680" s="211"/>
      <c r="K680" s="221"/>
      <c r="L680" s="219"/>
      <c r="M680" s="212"/>
      <c r="N680" s="238"/>
      <c r="O680" s="215"/>
      <c r="P680" s="217"/>
      <c r="Q680" s="238"/>
      <c r="R680" s="210"/>
      <c r="S680" s="212"/>
      <c r="T680" s="212"/>
      <c r="U680" s="215"/>
      <c r="V680" s="215"/>
      <c r="W680" s="237"/>
      <c r="X680" s="6" t="s">
        <v>776</v>
      </c>
      <c r="Y680" s="2" t="s">
        <v>217</v>
      </c>
      <c r="Z680" s="31">
        <v>43640</v>
      </c>
      <c r="AA680" s="32">
        <v>12585</v>
      </c>
      <c r="AB680" s="9" t="s">
        <v>1002</v>
      </c>
      <c r="AC680" s="31">
        <v>43646</v>
      </c>
      <c r="AD680" s="31">
        <v>43830</v>
      </c>
      <c r="AE680" s="34"/>
      <c r="AF680" s="6"/>
      <c r="AG680" s="35">
        <v>30163.38</v>
      </c>
      <c r="AH680" s="176"/>
      <c r="AI680" s="51"/>
      <c r="AJ680" s="51"/>
      <c r="AK680" s="176"/>
      <c r="AL680" s="215"/>
      <c r="AM680" s="215"/>
      <c r="AN680" s="215"/>
      <c r="AO680" s="215"/>
      <c r="AP680" s="3"/>
      <c r="AQ680" s="7"/>
      <c r="AR680" s="7"/>
      <c r="AS680" s="7"/>
      <c r="AT680" s="2"/>
      <c r="AU680" s="2"/>
      <c r="AV680" s="2"/>
      <c r="AW680" s="8"/>
      <c r="AX680" s="32"/>
      <c r="AY680" s="31"/>
      <c r="AZ680" s="32"/>
      <c r="BA680" s="31"/>
      <c r="BB680" s="2"/>
      <c r="BC680" s="2"/>
      <c r="BD680" s="2"/>
      <c r="BE680" s="2"/>
      <c r="BF680" s="2"/>
      <c r="BG680" s="2"/>
      <c r="BH680" s="2"/>
      <c r="BI680" s="2"/>
      <c r="BJ680" s="2"/>
      <c r="BK680" s="2"/>
      <c r="BL680" s="2"/>
      <c r="BM680" s="2"/>
    </row>
    <row r="681" spans="1:65" ht="63.75" x14ac:dyDescent="0.2">
      <c r="A681" s="218"/>
      <c r="B681" s="224"/>
      <c r="C681" s="212"/>
      <c r="D681" s="212"/>
      <c r="E681" s="212"/>
      <c r="F681" s="213"/>
      <c r="G681" s="217"/>
      <c r="H681" s="211"/>
      <c r="I681" s="211"/>
      <c r="J681" s="211"/>
      <c r="K681" s="221"/>
      <c r="L681" s="219"/>
      <c r="M681" s="212"/>
      <c r="N681" s="238"/>
      <c r="O681" s="215"/>
      <c r="P681" s="217"/>
      <c r="Q681" s="238"/>
      <c r="R681" s="210"/>
      <c r="S681" s="212"/>
      <c r="T681" s="212"/>
      <c r="U681" s="215"/>
      <c r="V681" s="215"/>
      <c r="W681" s="237"/>
      <c r="X681" s="6" t="s">
        <v>776</v>
      </c>
      <c r="Y681" s="2" t="s">
        <v>294</v>
      </c>
      <c r="Z681" s="31">
        <v>43812</v>
      </c>
      <c r="AA681" s="32">
        <v>12717</v>
      </c>
      <c r="AB681" s="9" t="s">
        <v>1002</v>
      </c>
      <c r="AC681" s="31">
        <v>43830</v>
      </c>
      <c r="AD681" s="31">
        <v>44012</v>
      </c>
      <c r="AE681" s="34"/>
      <c r="AF681" s="6"/>
      <c r="AG681" s="35">
        <v>30163.38</v>
      </c>
      <c r="AH681" s="176"/>
      <c r="AI681" s="51"/>
      <c r="AJ681" s="51"/>
      <c r="AK681" s="176"/>
      <c r="AL681" s="215"/>
      <c r="AM681" s="215"/>
      <c r="AN681" s="215"/>
      <c r="AO681" s="215"/>
      <c r="AP681" s="3"/>
      <c r="AQ681" s="7"/>
      <c r="AR681" s="7"/>
      <c r="AS681" s="7"/>
      <c r="AT681" s="2"/>
      <c r="AU681" s="2"/>
      <c r="AV681" s="2"/>
      <c r="AW681" s="8"/>
      <c r="AX681" s="32"/>
      <c r="AY681" s="31"/>
      <c r="AZ681" s="32"/>
      <c r="BA681" s="31"/>
      <c r="BB681" s="2"/>
      <c r="BC681" s="2"/>
      <c r="BD681" s="2"/>
      <c r="BE681" s="2"/>
      <c r="BF681" s="2"/>
      <c r="BG681" s="2"/>
      <c r="BH681" s="2"/>
      <c r="BI681" s="2"/>
      <c r="BJ681" s="2"/>
      <c r="BK681" s="2"/>
      <c r="BL681" s="2"/>
      <c r="BM681" s="2"/>
    </row>
    <row r="682" spans="1:65" ht="25.5" x14ac:dyDescent="0.2">
      <c r="A682" s="218">
        <v>180</v>
      </c>
      <c r="B682" s="224">
        <v>123180222</v>
      </c>
      <c r="C682" s="212"/>
      <c r="D682" s="212" t="s">
        <v>131</v>
      </c>
      <c r="E682" s="212"/>
      <c r="F682" s="213" t="s">
        <v>610</v>
      </c>
      <c r="G682" s="217" t="s">
        <v>214</v>
      </c>
      <c r="H682" s="211"/>
      <c r="I682" s="211"/>
      <c r="J682" s="211"/>
      <c r="K682" s="221" t="s">
        <v>197</v>
      </c>
      <c r="L682" s="219" t="s">
        <v>201</v>
      </c>
      <c r="M682" s="212" t="s">
        <v>211</v>
      </c>
      <c r="N682" s="210">
        <v>40940</v>
      </c>
      <c r="O682" s="215">
        <v>140349</v>
      </c>
      <c r="P682" s="217" t="s">
        <v>425</v>
      </c>
      <c r="Q682" s="210">
        <v>40940</v>
      </c>
      <c r="R682" s="210">
        <v>41274</v>
      </c>
      <c r="S682" s="212" t="s">
        <v>134</v>
      </c>
      <c r="T682" s="212"/>
      <c r="U682" s="215"/>
      <c r="V682" s="215"/>
      <c r="W682" s="212" t="s">
        <v>115</v>
      </c>
      <c r="X682" s="6" t="s">
        <v>776</v>
      </c>
      <c r="Y682" s="2" t="s">
        <v>130</v>
      </c>
      <c r="Z682" s="31">
        <v>41274</v>
      </c>
      <c r="AA682" s="32">
        <v>10963</v>
      </c>
      <c r="AB682" s="9" t="s">
        <v>221</v>
      </c>
      <c r="AC682" s="31">
        <v>41274</v>
      </c>
      <c r="AD682" s="31">
        <v>41639</v>
      </c>
      <c r="AE682" s="34"/>
      <c r="AF682" s="6"/>
      <c r="AG682" s="35">
        <v>153108</v>
      </c>
      <c r="AH682" s="176"/>
      <c r="AI682" s="51"/>
      <c r="AJ682" s="51"/>
      <c r="AK682" s="176"/>
      <c r="AL682" s="215">
        <f>O682-AH682+AG682-AH683+AG683-AH684+AG684-AH685+AG685-AH686+AG686-AH687+AG687-AH688+AG688-AH689+AG689-AH690+AG690</f>
        <v>1376926.0800000003</v>
      </c>
      <c r="AM682" s="215">
        <f>455145+167596.56+13966.38+13966.38+13966.38+13966.38+13966.38+13966.38+13966.38+13966.38+13966.38+13966.38+13966.38+13966.38+13966.38+13966.38+13966.38+13966.38+13966.38+13966.38+13966.38+13966.38+13966.38+13966.38+13966.38+13966.38+13966.38+13966.38+13966.38+13966.38+13966.38+13966.38+13966.38+13966.38+13966.38+13966.38+13966.38+13966.38</f>
        <v>1125531.2399999995</v>
      </c>
      <c r="AN682" s="215">
        <v>167596.56</v>
      </c>
      <c r="AO682" s="215">
        <f>AM682+AN682</f>
        <v>1293127.7999999996</v>
      </c>
      <c r="AP682" s="234"/>
      <c r="AQ682" s="2"/>
      <c r="AR682" s="2"/>
      <c r="AS682" s="212"/>
      <c r="AT682" s="212"/>
      <c r="AU682" s="212"/>
      <c r="AV682" s="212" t="s">
        <v>120</v>
      </c>
      <c r="AW682" s="214" t="s">
        <v>218</v>
      </c>
      <c r="AX682" s="217" t="s">
        <v>426</v>
      </c>
      <c r="AY682" s="210">
        <v>40973</v>
      </c>
      <c r="AZ682" s="217" t="s">
        <v>426</v>
      </c>
      <c r="BA682" s="210">
        <v>40973</v>
      </c>
      <c r="BB682" s="212"/>
      <c r="BC682" s="212"/>
      <c r="BD682" s="212"/>
      <c r="BE682" s="212"/>
      <c r="BF682" s="212"/>
      <c r="BG682" s="212"/>
      <c r="BH682" s="212"/>
      <c r="BI682" s="212"/>
      <c r="BJ682" s="212"/>
      <c r="BK682" s="212"/>
      <c r="BL682" s="212"/>
      <c r="BM682" s="212"/>
    </row>
    <row r="683" spans="1:65" ht="38.25" x14ac:dyDescent="0.2">
      <c r="A683" s="218"/>
      <c r="B683" s="224"/>
      <c r="C683" s="212"/>
      <c r="D683" s="212"/>
      <c r="E683" s="212"/>
      <c r="F683" s="213"/>
      <c r="G683" s="217"/>
      <c r="H683" s="211"/>
      <c r="I683" s="211"/>
      <c r="J683" s="211"/>
      <c r="K683" s="221"/>
      <c r="L683" s="219"/>
      <c r="M683" s="212"/>
      <c r="N683" s="210"/>
      <c r="O683" s="215"/>
      <c r="P683" s="217"/>
      <c r="Q683" s="210"/>
      <c r="R683" s="210"/>
      <c r="S683" s="212"/>
      <c r="T683" s="212"/>
      <c r="U683" s="215"/>
      <c r="V683" s="215"/>
      <c r="W683" s="212"/>
      <c r="X683" s="6" t="s">
        <v>776</v>
      </c>
      <c r="Y683" s="2" t="s">
        <v>132</v>
      </c>
      <c r="Z683" s="31">
        <v>41639</v>
      </c>
      <c r="AA683" s="32">
        <v>11218</v>
      </c>
      <c r="AB683" s="9" t="s">
        <v>857</v>
      </c>
      <c r="AC683" s="31">
        <v>41639</v>
      </c>
      <c r="AD683" s="31">
        <v>42004</v>
      </c>
      <c r="AE683" s="34">
        <v>5.6038800000000002</v>
      </c>
      <c r="AF683" s="6"/>
      <c r="AG683" s="35">
        <v>161688</v>
      </c>
      <c r="AH683" s="176"/>
      <c r="AI683" s="51"/>
      <c r="AJ683" s="51"/>
      <c r="AK683" s="176"/>
      <c r="AL683" s="215"/>
      <c r="AM683" s="215"/>
      <c r="AN683" s="215"/>
      <c r="AO683" s="215"/>
      <c r="AP683" s="234"/>
      <c r="AQ683" s="2"/>
      <c r="AR683" s="2"/>
      <c r="AS683" s="212"/>
      <c r="AT683" s="212"/>
      <c r="AU683" s="212"/>
      <c r="AV683" s="212"/>
      <c r="AW683" s="214"/>
      <c r="AX683" s="217"/>
      <c r="AY683" s="210"/>
      <c r="AZ683" s="217"/>
      <c r="BA683" s="210"/>
      <c r="BB683" s="212"/>
      <c r="BC683" s="212"/>
      <c r="BD683" s="212"/>
      <c r="BE683" s="212"/>
      <c r="BF683" s="212"/>
      <c r="BG683" s="212"/>
      <c r="BH683" s="212"/>
      <c r="BI683" s="212"/>
      <c r="BJ683" s="212"/>
      <c r="BK683" s="212"/>
      <c r="BL683" s="212"/>
      <c r="BM683" s="212"/>
    </row>
    <row r="684" spans="1:65" ht="89.25" x14ac:dyDescent="0.2">
      <c r="A684" s="218"/>
      <c r="B684" s="224"/>
      <c r="C684" s="212"/>
      <c r="D684" s="212"/>
      <c r="E684" s="212"/>
      <c r="F684" s="213"/>
      <c r="G684" s="217"/>
      <c r="H684" s="211"/>
      <c r="I684" s="211"/>
      <c r="J684" s="211"/>
      <c r="K684" s="221"/>
      <c r="L684" s="219"/>
      <c r="M684" s="212"/>
      <c r="N684" s="210"/>
      <c r="O684" s="215"/>
      <c r="P684" s="217"/>
      <c r="Q684" s="210"/>
      <c r="R684" s="210"/>
      <c r="S684" s="212"/>
      <c r="T684" s="212"/>
      <c r="U684" s="215"/>
      <c r="V684" s="215"/>
      <c r="W684" s="212"/>
      <c r="X684" s="6" t="s">
        <v>776</v>
      </c>
      <c r="Y684" s="2" t="s">
        <v>142</v>
      </c>
      <c r="Z684" s="31">
        <v>41988</v>
      </c>
      <c r="AA684" s="32">
        <v>11460</v>
      </c>
      <c r="AB684" s="9" t="s">
        <v>356</v>
      </c>
      <c r="AC684" s="31">
        <v>42004</v>
      </c>
      <c r="AD684" s="31">
        <v>42369</v>
      </c>
      <c r="AE684" s="34">
        <v>3.6543000000000001</v>
      </c>
      <c r="AF684" s="6"/>
      <c r="AG684" s="35">
        <v>167596.56</v>
      </c>
      <c r="AH684" s="176"/>
      <c r="AI684" s="51"/>
      <c r="AJ684" s="51"/>
      <c r="AK684" s="176"/>
      <c r="AL684" s="215"/>
      <c r="AM684" s="215"/>
      <c r="AN684" s="215"/>
      <c r="AO684" s="215"/>
      <c r="AP684" s="234"/>
      <c r="AQ684" s="2"/>
      <c r="AR684" s="2"/>
      <c r="AS684" s="212"/>
      <c r="AT684" s="212"/>
      <c r="AU684" s="212"/>
      <c r="AV684" s="212"/>
      <c r="AW684" s="214"/>
      <c r="AX684" s="217"/>
      <c r="AY684" s="210"/>
      <c r="AZ684" s="217"/>
      <c r="BA684" s="210"/>
      <c r="BB684" s="212"/>
      <c r="BC684" s="212"/>
      <c r="BD684" s="212"/>
      <c r="BE684" s="212"/>
      <c r="BF684" s="212"/>
      <c r="BG684" s="212"/>
      <c r="BH684" s="212"/>
      <c r="BI684" s="212"/>
      <c r="BJ684" s="212"/>
      <c r="BK684" s="212"/>
      <c r="BL684" s="212"/>
      <c r="BM684" s="212"/>
    </row>
    <row r="685" spans="1:65" ht="76.5" x14ac:dyDescent="0.2">
      <c r="A685" s="218"/>
      <c r="B685" s="224"/>
      <c r="C685" s="212"/>
      <c r="D685" s="212"/>
      <c r="E685" s="212"/>
      <c r="F685" s="213"/>
      <c r="G685" s="217"/>
      <c r="H685" s="211"/>
      <c r="I685" s="211"/>
      <c r="J685" s="211"/>
      <c r="K685" s="221"/>
      <c r="L685" s="219"/>
      <c r="M685" s="212"/>
      <c r="N685" s="210"/>
      <c r="O685" s="215"/>
      <c r="P685" s="217"/>
      <c r="Q685" s="210"/>
      <c r="R685" s="210"/>
      <c r="S685" s="212"/>
      <c r="T685" s="212"/>
      <c r="U685" s="215"/>
      <c r="V685" s="215"/>
      <c r="W685" s="212"/>
      <c r="X685" s="6" t="s">
        <v>776</v>
      </c>
      <c r="Y685" s="2" t="s">
        <v>143</v>
      </c>
      <c r="Z685" s="31">
        <v>42352</v>
      </c>
      <c r="AA685" s="32">
        <v>11715</v>
      </c>
      <c r="AB685" s="9" t="s">
        <v>355</v>
      </c>
      <c r="AC685" s="31">
        <v>42369</v>
      </c>
      <c r="AD685" s="31">
        <v>42735</v>
      </c>
      <c r="AE685" s="34"/>
      <c r="AF685" s="6"/>
      <c r="AG685" s="35">
        <v>167596.56</v>
      </c>
      <c r="AH685" s="176"/>
      <c r="AI685" s="51"/>
      <c r="AJ685" s="51"/>
      <c r="AK685" s="176"/>
      <c r="AL685" s="215"/>
      <c r="AM685" s="215"/>
      <c r="AN685" s="215"/>
      <c r="AO685" s="215"/>
      <c r="AP685" s="234"/>
      <c r="AQ685" s="2"/>
      <c r="AR685" s="2"/>
      <c r="AS685" s="212"/>
      <c r="AT685" s="212"/>
      <c r="AU685" s="212"/>
      <c r="AV685" s="212"/>
      <c r="AW685" s="214"/>
      <c r="AX685" s="217"/>
      <c r="AY685" s="210"/>
      <c r="AZ685" s="217"/>
      <c r="BA685" s="210"/>
      <c r="BB685" s="212"/>
      <c r="BC685" s="212"/>
      <c r="BD685" s="212"/>
      <c r="BE685" s="212"/>
      <c r="BF685" s="212"/>
      <c r="BG685" s="212"/>
      <c r="BH685" s="212"/>
      <c r="BI685" s="212"/>
      <c r="BJ685" s="212"/>
      <c r="BK685" s="212"/>
      <c r="BL685" s="212"/>
      <c r="BM685" s="212"/>
    </row>
    <row r="686" spans="1:65" ht="76.5" x14ac:dyDescent="0.2">
      <c r="A686" s="218"/>
      <c r="B686" s="224"/>
      <c r="C686" s="212"/>
      <c r="D686" s="212"/>
      <c r="E686" s="212"/>
      <c r="F686" s="213"/>
      <c r="G686" s="217"/>
      <c r="H686" s="211"/>
      <c r="I686" s="211"/>
      <c r="J686" s="211"/>
      <c r="K686" s="221"/>
      <c r="L686" s="219"/>
      <c r="M686" s="212"/>
      <c r="N686" s="210"/>
      <c r="O686" s="215"/>
      <c r="P686" s="217"/>
      <c r="Q686" s="210"/>
      <c r="R686" s="210"/>
      <c r="S686" s="212"/>
      <c r="T686" s="212"/>
      <c r="U686" s="215"/>
      <c r="V686" s="215"/>
      <c r="W686" s="212"/>
      <c r="X686" s="6" t="s">
        <v>776</v>
      </c>
      <c r="Y686" s="2" t="s">
        <v>144</v>
      </c>
      <c r="Z686" s="31">
        <v>42723</v>
      </c>
      <c r="AA686" s="32">
        <v>11965</v>
      </c>
      <c r="AB686" s="9" t="s">
        <v>518</v>
      </c>
      <c r="AC686" s="31">
        <v>42735</v>
      </c>
      <c r="AD686" s="31">
        <v>43100</v>
      </c>
      <c r="AE686" s="34"/>
      <c r="AF686" s="6"/>
      <c r="AG686" s="35">
        <v>167596.56</v>
      </c>
      <c r="AH686" s="176"/>
      <c r="AI686" s="234"/>
      <c r="AJ686" s="234"/>
      <c r="AK686" s="215"/>
      <c r="AL686" s="215"/>
      <c r="AM686" s="215"/>
      <c r="AN686" s="215"/>
      <c r="AO686" s="215"/>
      <c r="AP686" s="234"/>
      <c r="AQ686" s="212"/>
      <c r="AR686" s="212"/>
      <c r="AS686" s="212"/>
      <c r="AT686" s="212"/>
      <c r="AU686" s="212"/>
      <c r="AV686" s="212"/>
      <c r="AW686" s="214"/>
      <c r="AX686" s="217"/>
      <c r="AY686" s="210"/>
      <c r="AZ686" s="217"/>
      <c r="BA686" s="210"/>
      <c r="BB686" s="212"/>
      <c r="BC686" s="212"/>
      <c r="BD686" s="212"/>
      <c r="BE686" s="212"/>
      <c r="BF686" s="212"/>
      <c r="BG686" s="212"/>
      <c r="BH686" s="212"/>
      <c r="BI686" s="212"/>
      <c r="BJ686" s="212"/>
      <c r="BK686" s="212"/>
      <c r="BL686" s="212"/>
      <c r="BM686" s="212"/>
    </row>
    <row r="687" spans="1:65" ht="76.5" x14ac:dyDescent="0.2">
      <c r="A687" s="218"/>
      <c r="B687" s="224"/>
      <c r="C687" s="212"/>
      <c r="D687" s="212"/>
      <c r="E687" s="212"/>
      <c r="F687" s="213"/>
      <c r="G687" s="217"/>
      <c r="H687" s="211"/>
      <c r="I687" s="211"/>
      <c r="J687" s="211"/>
      <c r="K687" s="221"/>
      <c r="L687" s="219"/>
      <c r="M687" s="212"/>
      <c r="N687" s="210"/>
      <c r="O687" s="215"/>
      <c r="P687" s="217"/>
      <c r="Q687" s="210"/>
      <c r="R687" s="210"/>
      <c r="S687" s="212"/>
      <c r="T687" s="212"/>
      <c r="U687" s="215"/>
      <c r="V687" s="215"/>
      <c r="W687" s="212"/>
      <c r="X687" s="6" t="s">
        <v>776</v>
      </c>
      <c r="Y687" s="2" t="s">
        <v>116</v>
      </c>
      <c r="Z687" s="31">
        <v>43077</v>
      </c>
      <c r="AA687" s="32">
        <v>12203</v>
      </c>
      <c r="AB687" s="9" t="s">
        <v>712</v>
      </c>
      <c r="AC687" s="31">
        <v>43100</v>
      </c>
      <c r="AD687" s="31">
        <v>43465</v>
      </c>
      <c r="AE687" s="34"/>
      <c r="AF687" s="6"/>
      <c r="AG687" s="35">
        <v>167596.56</v>
      </c>
      <c r="AH687" s="176"/>
      <c r="AI687" s="234"/>
      <c r="AJ687" s="234"/>
      <c r="AK687" s="215"/>
      <c r="AL687" s="215"/>
      <c r="AM687" s="215"/>
      <c r="AN687" s="215"/>
      <c r="AO687" s="215"/>
      <c r="AP687" s="234"/>
      <c r="AQ687" s="212"/>
      <c r="AR687" s="212"/>
      <c r="AS687" s="212"/>
      <c r="AT687" s="212"/>
      <c r="AU687" s="212"/>
      <c r="AV687" s="212"/>
      <c r="AW687" s="214"/>
      <c r="AX687" s="217"/>
      <c r="AY687" s="210"/>
      <c r="AZ687" s="217"/>
      <c r="BA687" s="210"/>
      <c r="BB687" s="212"/>
      <c r="BC687" s="212"/>
      <c r="BD687" s="212"/>
      <c r="BE687" s="212"/>
      <c r="BF687" s="212"/>
      <c r="BG687" s="212"/>
      <c r="BH687" s="212"/>
      <c r="BI687" s="212"/>
      <c r="BJ687" s="212"/>
      <c r="BK687" s="212"/>
      <c r="BL687" s="212"/>
      <c r="BM687" s="212"/>
    </row>
    <row r="688" spans="1:65" ht="76.5" x14ac:dyDescent="0.2">
      <c r="A688" s="218"/>
      <c r="B688" s="224"/>
      <c r="C688" s="212"/>
      <c r="D688" s="212"/>
      <c r="E688" s="212"/>
      <c r="F688" s="213"/>
      <c r="G688" s="217"/>
      <c r="H688" s="211"/>
      <c r="I688" s="211"/>
      <c r="J688" s="211"/>
      <c r="K688" s="221"/>
      <c r="L688" s="219"/>
      <c r="M688" s="212"/>
      <c r="N688" s="210"/>
      <c r="O688" s="215"/>
      <c r="P688" s="217"/>
      <c r="Q688" s="210"/>
      <c r="R688" s="210"/>
      <c r="S688" s="212"/>
      <c r="T688" s="212"/>
      <c r="U688" s="215"/>
      <c r="V688" s="215"/>
      <c r="W688" s="212"/>
      <c r="X688" s="6" t="s">
        <v>776</v>
      </c>
      <c r="Y688" s="2" t="s">
        <v>119</v>
      </c>
      <c r="Z688" s="31">
        <v>43445</v>
      </c>
      <c r="AA688" s="32">
        <v>12472</v>
      </c>
      <c r="AB688" s="9" t="s">
        <v>1054</v>
      </c>
      <c r="AC688" s="31">
        <v>43465</v>
      </c>
      <c r="AD688" s="31">
        <v>43646</v>
      </c>
      <c r="AE688" s="34"/>
      <c r="AF688" s="51"/>
      <c r="AG688" s="35">
        <v>83798.28</v>
      </c>
      <c r="AH688" s="176"/>
      <c r="AI688" s="3"/>
      <c r="AJ688" s="3"/>
      <c r="AK688" s="35"/>
      <c r="AL688" s="215"/>
      <c r="AM688" s="215"/>
      <c r="AN688" s="215"/>
      <c r="AO688" s="215"/>
      <c r="AP688" s="234"/>
      <c r="AQ688" s="212"/>
      <c r="AR688" s="212"/>
      <c r="AS688" s="212"/>
      <c r="AT688" s="212"/>
      <c r="AU688" s="212"/>
      <c r="AV688" s="212"/>
      <c r="AW688" s="214"/>
      <c r="AX688" s="217"/>
      <c r="AY688" s="210"/>
      <c r="AZ688" s="217"/>
      <c r="BA688" s="210"/>
      <c r="BB688" s="212"/>
      <c r="BC688" s="212"/>
      <c r="BD688" s="212"/>
      <c r="BE688" s="212"/>
      <c r="BF688" s="212"/>
      <c r="BG688" s="212"/>
      <c r="BH688" s="212"/>
      <c r="BI688" s="212"/>
      <c r="BJ688" s="212"/>
      <c r="BK688" s="212"/>
      <c r="BL688" s="212"/>
      <c r="BM688" s="212"/>
    </row>
    <row r="689" spans="1:65" ht="76.5" x14ac:dyDescent="0.2">
      <c r="A689" s="218"/>
      <c r="B689" s="224"/>
      <c r="C689" s="212"/>
      <c r="D689" s="212"/>
      <c r="E689" s="212"/>
      <c r="F689" s="213"/>
      <c r="G689" s="217"/>
      <c r="H689" s="211"/>
      <c r="I689" s="211"/>
      <c r="J689" s="211"/>
      <c r="K689" s="221"/>
      <c r="L689" s="219"/>
      <c r="M689" s="212"/>
      <c r="N689" s="210"/>
      <c r="O689" s="215"/>
      <c r="P689" s="217"/>
      <c r="Q689" s="210"/>
      <c r="R689" s="210"/>
      <c r="S689" s="212"/>
      <c r="T689" s="212"/>
      <c r="U689" s="215"/>
      <c r="V689" s="215"/>
      <c r="W689" s="212"/>
      <c r="X689" s="6" t="s">
        <v>776</v>
      </c>
      <c r="Y689" s="2" t="s">
        <v>117</v>
      </c>
      <c r="Z689" s="31">
        <v>43640</v>
      </c>
      <c r="AA689" s="32">
        <v>12584</v>
      </c>
      <c r="AB689" s="9" t="s">
        <v>1054</v>
      </c>
      <c r="AC689" s="31">
        <v>43646</v>
      </c>
      <c r="AD689" s="31">
        <v>43830</v>
      </c>
      <c r="AE689" s="34"/>
      <c r="AF689" s="51"/>
      <c r="AG689" s="35">
        <v>83798.28</v>
      </c>
      <c r="AH689" s="176"/>
      <c r="AI689" s="3"/>
      <c r="AJ689" s="3"/>
      <c r="AK689" s="35"/>
      <c r="AL689" s="215"/>
      <c r="AM689" s="215"/>
      <c r="AN689" s="215"/>
      <c r="AO689" s="215"/>
      <c r="AP689" s="3"/>
      <c r="AQ689" s="2"/>
      <c r="AR689" s="2"/>
      <c r="AS689" s="2"/>
      <c r="AT689" s="2"/>
      <c r="AU689" s="2"/>
      <c r="AV689" s="2"/>
      <c r="AW689" s="8"/>
      <c r="AX689" s="32"/>
      <c r="AY689" s="31"/>
      <c r="AZ689" s="32"/>
      <c r="BA689" s="31"/>
      <c r="BB689" s="2"/>
      <c r="BC689" s="2"/>
      <c r="BD689" s="2"/>
      <c r="BE689" s="2"/>
      <c r="BF689" s="2"/>
      <c r="BG689" s="2"/>
      <c r="BH689" s="2"/>
      <c r="BI689" s="2"/>
      <c r="BJ689" s="2"/>
      <c r="BK689" s="2"/>
      <c r="BL689" s="2"/>
      <c r="BM689" s="2"/>
    </row>
    <row r="690" spans="1:65" ht="76.5" x14ac:dyDescent="0.2">
      <c r="A690" s="218"/>
      <c r="B690" s="224"/>
      <c r="C690" s="212"/>
      <c r="D690" s="212"/>
      <c r="E690" s="212"/>
      <c r="F690" s="213"/>
      <c r="G690" s="217"/>
      <c r="H690" s="211"/>
      <c r="I690" s="211"/>
      <c r="J690" s="211"/>
      <c r="K690" s="221"/>
      <c r="L690" s="219"/>
      <c r="M690" s="212"/>
      <c r="N690" s="210"/>
      <c r="O690" s="215"/>
      <c r="P690" s="217"/>
      <c r="Q690" s="210"/>
      <c r="R690" s="210"/>
      <c r="S690" s="212"/>
      <c r="T690" s="212"/>
      <c r="U690" s="215"/>
      <c r="V690" s="215"/>
      <c r="W690" s="212"/>
      <c r="X690" s="6" t="s">
        <v>776</v>
      </c>
      <c r="Y690" s="2" t="s">
        <v>217</v>
      </c>
      <c r="Z690" s="31">
        <v>43812</v>
      </c>
      <c r="AA690" s="32">
        <v>12715</v>
      </c>
      <c r="AB690" s="9" t="s">
        <v>1054</v>
      </c>
      <c r="AC690" s="31">
        <v>43830</v>
      </c>
      <c r="AD690" s="31">
        <v>44012</v>
      </c>
      <c r="AE690" s="34"/>
      <c r="AF690" s="51"/>
      <c r="AG690" s="35">
        <v>83798.28</v>
      </c>
      <c r="AH690" s="176"/>
      <c r="AI690" s="3"/>
      <c r="AJ690" s="3"/>
      <c r="AK690" s="35"/>
      <c r="AL690" s="215"/>
      <c r="AM690" s="215"/>
      <c r="AN690" s="215"/>
      <c r="AO690" s="215"/>
      <c r="AP690" s="3"/>
      <c r="AQ690" s="2"/>
      <c r="AR690" s="2"/>
      <c r="AS690" s="2"/>
      <c r="AT690" s="2"/>
      <c r="AU690" s="2"/>
      <c r="AV690" s="2"/>
      <c r="AW690" s="8"/>
      <c r="AX690" s="32"/>
      <c r="AY690" s="31"/>
      <c r="AZ690" s="32"/>
      <c r="BA690" s="31"/>
      <c r="BB690" s="2"/>
      <c r="BC690" s="2"/>
      <c r="BD690" s="2"/>
      <c r="BE690" s="2"/>
      <c r="BF690" s="2"/>
      <c r="BG690" s="2"/>
      <c r="BH690" s="2"/>
      <c r="BI690" s="2"/>
      <c r="BJ690" s="2"/>
      <c r="BK690" s="2"/>
      <c r="BL690" s="2"/>
      <c r="BM690" s="2"/>
    </row>
    <row r="691" spans="1:65" ht="25.5" x14ac:dyDescent="0.2">
      <c r="A691" s="218">
        <v>181</v>
      </c>
      <c r="B691" s="224">
        <v>123180210</v>
      </c>
      <c r="C691" s="212"/>
      <c r="D691" s="213" t="s">
        <v>131</v>
      </c>
      <c r="E691" s="213"/>
      <c r="F691" s="213" t="s">
        <v>614</v>
      </c>
      <c r="G691" s="242" t="s">
        <v>214</v>
      </c>
      <c r="H691" s="7"/>
      <c r="I691" s="64"/>
      <c r="J691" s="64"/>
      <c r="K691" s="245" t="s">
        <v>200</v>
      </c>
      <c r="L691" s="219" t="s">
        <v>201</v>
      </c>
      <c r="M691" s="213" t="s">
        <v>211</v>
      </c>
      <c r="N691" s="243">
        <v>40940</v>
      </c>
      <c r="O691" s="235">
        <v>371250</v>
      </c>
      <c r="P691" s="242" t="s">
        <v>425</v>
      </c>
      <c r="Q691" s="243">
        <v>40940</v>
      </c>
      <c r="R691" s="243">
        <v>41274</v>
      </c>
      <c r="S691" s="213" t="s">
        <v>134</v>
      </c>
      <c r="T691" s="213"/>
      <c r="U691" s="235"/>
      <c r="V691" s="235"/>
      <c r="W691" s="213" t="s">
        <v>115</v>
      </c>
      <c r="X691" s="6" t="s">
        <v>776</v>
      </c>
      <c r="Y691" s="2" t="s">
        <v>130</v>
      </c>
      <c r="Z691" s="31">
        <v>41274</v>
      </c>
      <c r="AA691" s="32">
        <v>10963</v>
      </c>
      <c r="AB691" s="9" t="s">
        <v>221</v>
      </c>
      <c r="AC691" s="31">
        <v>41274</v>
      </c>
      <c r="AD691" s="31">
        <v>41639</v>
      </c>
      <c r="AE691" s="34"/>
      <c r="AF691" s="6"/>
      <c r="AG691" s="35">
        <v>405000</v>
      </c>
      <c r="AH691" s="176"/>
      <c r="AI691" s="51"/>
      <c r="AJ691" s="51"/>
      <c r="AK691" s="176"/>
      <c r="AL691" s="215">
        <f>O691-AH691+AG691-AH692+AG692-AH693+AG693-AH694+AG694-AH695+AG695-AH696+AG696-AH697+AG697-AH698+AG698-AH699+AG699-AH700+AG700-AH701+AG701</f>
        <v>4417489.03</v>
      </c>
      <c r="AM691" s="215">
        <f>1438606.77+653485.48+55366.59+55366.59+55366.59+55366.59+55366.59+55366.59+55366.59+55366.59+55366.59+55366.59+55366.59+55366.59+55366.59+55366.59+55366.59+55366.59+55366.59+55366.59+55366.59+55366.59+55366.59+55366.59+55366.59+55366.59+55366.59+55366.59+55366.59+55366.59+55366.59+55366.59+55366.59+55366.59+55366.59+55366.59+55366.59+55366.59</f>
        <v>4085289.4899999946</v>
      </c>
      <c r="AN691" s="215">
        <v>276832.95</v>
      </c>
      <c r="AO691" s="215">
        <f>AM691+AN691</f>
        <v>4362122.4399999948</v>
      </c>
      <c r="AP691" s="234"/>
      <c r="AQ691" s="2"/>
      <c r="AR691" s="2"/>
      <c r="AS691" s="212"/>
      <c r="AT691" s="212"/>
      <c r="AU691" s="212"/>
      <c r="AV691" s="212" t="s">
        <v>120</v>
      </c>
      <c r="AW691" s="214" t="s">
        <v>218</v>
      </c>
      <c r="AX691" s="217" t="s">
        <v>441</v>
      </c>
      <c r="AY691" s="210">
        <v>40974</v>
      </c>
      <c r="AZ691" s="217" t="s">
        <v>441</v>
      </c>
      <c r="BA691" s="210">
        <v>40974</v>
      </c>
      <c r="BB691" s="212"/>
      <c r="BC691" s="212"/>
      <c r="BD691" s="212"/>
      <c r="BE691" s="212"/>
      <c r="BF691" s="212"/>
      <c r="BG691" s="212"/>
      <c r="BH691" s="212"/>
      <c r="BI691" s="212"/>
      <c r="BJ691" s="212"/>
      <c r="BK691" s="212"/>
      <c r="BL691" s="212"/>
      <c r="BM691" s="212"/>
    </row>
    <row r="692" spans="1:65" ht="25.5" x14ac:dyDescent="0.2">
      <c r="A692" s="218"/>
      <c r="B692" s="224"/>
      <c r="C692" s="212"/>
      <c r="D692" s="213"/>
      <c r="E692" s="213"/>
      <c r="F692" s="213"/>
      <c r="G692" s="242"/>
      <c r="H692" s="7"/>
      <c r="I692" s="64"/>
      <c r="J692" s="64"/>
      <c r="K692" s="245"/>
      <c r="L692" s="219"/>
      <c r="M692" s="213"/>
      <c r="N692" s="243"/>
      <c r="O692" s="235"/>
      <c r="P692" s="242"/>
      <c r="Q692" s="243"/>
      <c r="R692" s="243"/>
      <c r="S692" s="213"/>
      <c r="T692" s="213"/>
      <c r="U692" s="235"/>
      <c r="V692" s="235"/>
      <c r="W692" s="213"/>
      <c r="X692" s="6" t="s">
        <v>776</v>
      </c>
      <c r="Y692" s="2" t="s">
        <v>132</v>
      </c>
      <c r="Z692" s="31">
        <v>41548</v>
      </c>
      <c r="AA692" s="32">
        <v>11178</v>
      </c>
      <c r="AB692" s="9" t="s">
        <v>224</v>
      </c>
      <c r="AC692" s="31">
        <v>41306</v>
      </c>
      <c r="AD692" s="31">
        <v>41639</v>
      </c>
      <c r="AE692" s="71">
        <v>8.2866</v>
      </c>
      <c r="AF692" s="6"/>
      <c r="AG692" s="35">
        <v>30764.03</v>
      </c>
      <c r="AH692" s="176"/>
      <c r="AI692" s="51"/>
      <c r="AJ692" s="51"/>
      <c r="AK692" s="176"/>
      <c r="AL692" s="215"/>
      <c r="AM692" s="215"/>
      <c r="AN692" s="215"/>
      <c r="AO692" s="215"/>
      <c r="AP692" s="234"/>
      <c r="AQ692" s="2"/>
      <c r="AR692" s="2"/>
      <c r="AS692" s="212"/>
      <c r="AT692" s="212"/>
      <c r="AU692" s="212"/>
      <c r="AV692" s="212"/>
      <c r="AW692" s="214"/>
      <c r="AX692" s="217"/>
      <c r="AY692" s="210"/>
      <c r="AZ692" s="217"/>
      <c r="BA692" s="210"/>
      <c r="BB692" s="212"/>
      <c r="BC692" s="212"/>
      <c r="BD692" s="212"/>
      <c r="BE692" s="212"/>
      <c r="BF692" s="212"/>
      <c r="BG692" s="212"/>
      <c r="BH692" s="212"/>
      <c r="BI692" s="212"/>
      <c r="BJ692" s="212"/>
      <c r="BK692" s="212"/>
      <c r="BL692" s="212"/>
      <c r="BM692" s="212"/>
    </row>
    <row r="693" spans="1:65" ht="25.5" x14ac:dyDescent="0.2">
      <c r="A693" s="218"/>
      <c r="B693" s="224"/>
      <c r="C693" s="212"/>
      <c r="D693" s="213"/>
      <c r="E693" s="213"/>
      <c r="F693" s="213"/>
      <c r="G693" s="242"/>
      <c r="H693" s="7"/>
      <c r="I693" s="64"/>
      <c r="J693" s="64"/>
      <c r="K693" s="245"/>
      <c r="L693" s="219"/>
      <c r="M693" s="213"/>
      <c r="N693" s="243"/>
      <c r="O693" s="235"/>
      <c r="P693" s="242"/>
      <c r="Q693" s="243"/>
      <c r="R693" s="243"/>
      <c r="S693" s="213"/>
      <c r="T693" s="213"/>
      <c r="U693" s="235"/>
      <c r="V693" s="235"/>
      <c r="W693" s="213"/>
      <c r="X693" s="6" t="s">
        <v>776</v>
      </c>
      <c r="Y693" s="2" t="s">
        <v>142</v>
      </c>
      <c r="Z693" s="31">
        <v>41548</v>
      </c>
      <c r="AA693" s="32">
        <v>11178</v>
      </c>
      <c r="AB693" s="9" t="s">
        <v>1854</v>
      </c>
      <c r="AC693" s="31">
        <v>41306</v>
      </c>
      <c r="AD693" s="31">
        <v>41639</v>
      </c>
      <c r="AE693" s="34">
        <v>26.18975</v>
      </c>
      <c r="AF693" s="6"/>
      <c r="AG693" s="35">
        <v>28714.5</v>
      </c>
      <c r="AH693" s="176"/>
      <c r="AI693" s="51"/>
      <c r="AJ693" s="51"/>
      <c r="AK693" s="176"/>
      <c r="AL693" s="215"/>
      <c r="AM693" s="215"/>
      <c r="AN693" s="215"/>
      <c r="AO693" s="215"/>
      <c r="AP693" s="234"/>
      <c r="AQ693" s="2"/>
      <c r="AR693" s="2"/>
      <c r="AS693" s="212"/>
      <c r="AT693" s="212"/>
      <c r="AU693" s="212"/>
      <c r="AV693" s="212"/>
      <c r="AW693" s="214"/>
      <c r="AX693" s="217"/>
      <c r="AY693" s="210"/>
      <c r="AZ693" s="217"/>
      <c r="BA693" s="210"/>
      <c r="BB693" s="212"/>
      <c r="BC693" s="212"/>
      <c r="BD693" s="212"/>
      <c r="BE693" s="212"/>
      <c r="BF693" s="212"/>
      <c r="BG693" s="212"/>
      <c r="BH693" s="212"/>
      <c r="BI693" s="212"/>
      <c r="BJ693" s="212"/>
      <c r="BK693" s="212"/>
      <c r="BL693" s="212"/>
      <c r="BM693" s="212"/>
    </row>
    <row r="694" spans="1:65" ht="25.5" x14ac:dyDescent="0.2">
      <c r="A694" s="218"/>
      <c r="B694" s="224"/>
      <c r="C694" s="212"/>
      <c r="D694" s="213"/>
      <c r="E694" s="213"/>
      <c r="F694" s="213"/>
      <c r="G694" s="242"/>
      <c r="H694" s="7"/>
      <c r="I694" s="64"/>
      <c r="J694" s="64"/>
      <c r="K694" s="245"/>
      <c r="L694" s="219"/>
      <c r="M694" s="213"/>
      <c r="N694" s="243"/>
      <c r="O694" s="235"/>
      <c r="P694" s="242"/>
      <c r="Q694" s="243"/>
      <c r="R694" s="243"/>
      <c r="S694" s="213"/>
      <c r="T694" s="213"/>
      <c r="U694" s="235"/>
      <c r="V694" s="235"/>
      <c r="W694" s="213"/>
      <c r="X694" s="6" t="s">
        <v>776</v>
      </c>
      <c r="Y694" s="2" t="s">
        <v>143</v>
      </c>
      <c r="Z694" s="31">
        <v>41639</v>
      </c>
      <c r="AA694" s="32">
        <v>11218</v>
      </c>
      <c r="AB694" s="9" t="s">
        <v>221</v>
      </c>
      <c r="AC694" s="31">
        <v>41639</v>
      </c>
      <c r="AD694" s="31">
        <v>42004</v>
      </c>
      <c r="AE694" s="34"/>
      <c r="AF694" s="6"/>
      <c r="AG694" s="35">
        <v>553418.76</v>
      </c>
      <c r="AH694" s="176"/>
      <c r="AI694" s="51"/>
      <c r="AJ694" s="51"/>
      <c r="AK694" s="176"/>
      <c r="AL694" s="215"/>
      <c r="AM694" s="215"/>
      <c r="AN694" s="215"/>
      <c r="AO694" s="215"/>
      <c r="AP694" s="234"/>
      <c r="AQ694" s="2"/>
      <c r="AR694" s="2"/>
      <c r="AS694" s="212"/>
      <c r="AT694" s="212"/>
      <c r="AU694" s="212"/>
      <c r="AV694" s="212"/>
      <c r="AW694" s="214"/>
      <c r="AX694" s="217"/>
      <c r="AY694" s="210"/>
      <c r="AZ694" s="217"/>
      <c r="BA694" s="210"/>
      <c r="BB694" s="212"/>
      <c r="BC694" s="212"/>
      <c r="BD694" s="212"/>
      <c r="BE694" s="212"/>
      <c r="BF694" s="212"/>
      <c r="BG694" s="212"/>
      <c r="BH694" s="212"/>
      <c r="BI694" s="212"/>
      <c r="BJ694" s="212"/>
      <c r="BK694" s="212"/>
      <c r="BL694" s="212"/>
      <c r="BM694" s="212"/>
    </row>
    <row r="695" spans="1:65" ht="25.5" x14ac:dyDescent="0.2">
      <c r="A695" s="218"/>
      <c r="B695" s="224"/>
      <c r="C695" s="212"/>
      <c r="D695" s="213"/>
      <c r="E695" s="213"/>
      <c r="F695" s="213"/>
      <c r="G695" s="242"/>
      <c r="H695" s="7"/>
      <c r="I695" s="64"/>
      <c r="J695" s="64"/>
      <c r="K695" s="245"/>
      <c r="L695" s="219"/>
      <c r="M695" s="213"/>
      <c r="N695" s="243"/>
      <c r="O695" s="235"/>
      <c r="P695" s="242"/>
      <c r="Q695" s="243"/>
      <c r="R695" s="243"/>
      <c r="S695" s="213"/>
      <c r="T695" s="213"/>
      <c r="U695" s="235"/>
      <c r="V695" s="235"/>
      <c r="W695" s="213"/>
      <c r="X695" s="6" t="s">
        <v>776</v>
      </c>
      <c r="Y695" s="2" t="s">
        <v>144</v>
      </c>
      <c r="Z695" s="31">
        <v>41789</v>
      </c>
      <c r="AA695" s="32">
        <v>11332</v>
      </c>
      <c r="AB695" s="9" t="s">
        <v>221</v>
      </c>
      <c r="AC695" s="31">
        <v>41789</v>
      </c>
      <c r="AD695" s="31">
        <v>42004</v>
      </c>
      <c r="AE695" s="34">
        <v>15.3207</v>
      </c>
      <c r="AF695" s="6"/>
      <c r="AG695" s="35">
        <v>49459.48</v>
      </c>
      <c r="AH695" s="176"/>
      <c r="AI695" s="51"/>
      <c r="AJ695" s="51"/>
      <c r="AK695" s="176"/>
      <c r="AL695" s="215"/>
      <c r="AM695" s="215"/>
      <c r="AN695" s="215"/>
      <c r="AO695" s="215"/>
      <c r="AP695" s="234"/>
      <c r="AQ695" s="2"/>
      <c r="AR695" s="2"/>
      <c r="AS695" s="212"/>
      <c r="AT695" s="212"/>
      <c r="AU695" s="212"/>
      <c r="AV695" s="212"/>
      <c r="AW695" s="214"/>
      <c r="AX695" s="217"/>
      <c r="AY695" s="210"/>
      <c r="AZ695" s="217"/>
      <c r="BA695" s="210"/>
      <c r="BB695" s="212"/>
      <c r="BC695" s="212"/>
      <c r="BD695" s="212"/>
      <c r="BE695" s="212"/>
      <c r="BF695" s="212"/>
      <c r="BG695" s="212"/>
      <c r="BH695" s="212"/>
      <c r="BI695" s="212"/>
      <c r="BJ695" s="212"/>
      <c r="BK695" s="212"/>
      <c r="BL695" s="212"/>
      <c r="BM695" s="212"/>
    </row>
    <row r="696" spans="1:65" ht="76.5" x14ac:dyDescent="0.2">
      <c r="A696" s="218"/>
      <c r="B696" s="224"/>
      <c r="C696" s="212"/>
      <c r="D696" s="213"/>
      <c r="E696" s="213"/>
      <c r="F696" s="213"/>
      <c r="G696" s="242"/>
      <c r="H696" s="7"/>
      <c r="I696" s="64"/>
      <c r="J696" s="64"/>
      <c r="K696" s="245"/>
      <c r="L696" s="219"/>
      <c r="M696" s="213"/>
      <c r="N696" s="243"/>
      <c r="O696" s="235"/>
      <c r="P696" s="242"/>
      <c r="Q696" s="243"/>
      <c r="R696" s="243"/>
      <c r="S696" s="213"/>
      <c r="T696" s="213"/>
      <c r="U696" s="235"/>
      <c r="V696" s="235"/>
      <c r="W696" s="213"/>
      <c r="X696" s="6" t="s">
        <v>776</v>
      </c>
      <c r="Y696" s="2" t="s">
        <v>116</v>
      </c>
      <c r="Z696" s="31">
        <v>41988</v>
      </c>
      <c r="AA696" s="32">
        <v>11461</v>
      </c>
      <c r="AB696" s="9" t="s">
        <v>333</v>
      </c>
      <c r="AC696" s="31">
        <v>42004</v>
      </c>
      <c r="AD696" s="31">
        <v>42369</v>
      </c>
      <c r="AE696" s="34"/>
      <c r="AF696" s="6"/>
      <c r="AG696" s="35">
        <v>638206.43999999994</v>
      </c>
      <c r="AH696" s="176"/>
      <c r="AI696" s="51"/>
      <c r="AJ696" s="51"/>
      <c r="AK696" s="176"/>
      <c r="AL696" s="215"/>
      <c r="AM696" s="215"/>
      <c r="AN696" s="215"/>
      <c r="AO696" s="215"/>
      <c r="AP696" s="234"/>
      <c r="AQ696" s="2"/>
      <c r="AR696" s="2"/>
      <c r="AS696" s="212"/>
      <c r="AT696" s="212"/>
      <c r="AU696" s="212"/>
      <c r="AV696" s="212"/>
      <c r="AW696" s="214"/>
      <c r="AX696" s="217"/>
      <c r="AY696" s="210"/>
      <c r="AZ696" s="217"/>
      <c r="BA696" s="210"/>
      <c r="BB696" s="212"/>
      <c r="BC696" s="212"/>
      <c r="BD696" s="212"/>
      <c r="BE696" s="212"/>
      <c r="BF696" s="212"/>
      <c r="BG696" s="212"/>
      <c r="BH696" s="212"/>
      <c r="BI696" s="212"/>
      <c r="BJ696" s="212"/>
      <c r="BK696" s="212"/>
      <c r="BL696" s="212"/>
      <c r="BM696" s="212"/>
    </row>
    <row r="697" spans="1:65" ht="114.75" x14ac:dyDescent="0.2">
      <c r="A697" s="218"/>
      <c r="B697" s="224"/>
      <c r="C697" s="212"/>
      <c r="D697" s="213"/>
      <c r="E697" s="213"/>
      <c r="F697" s="213"/>
      <c r="G697" s="242"/>
      <c r="H697" s="7"/>
      <c r="I697" s="64"/>
      <c r="J697" s="64"/>
      <c r="K697" s="245"/>
      <c r="L697" s="219"/>
      <c r="M697" s="213"/>
      <c r="N697" s="243"/>
      <c r="O697" s="235"/>
      <c r="P697" s="242"/>
      <c r="Q697" s="243"/>
      <c r="R697" s="243"/>
      <c r="S697" s="213"/>
      <c r="T697" s="213"/>
      <c r="U697" s="235"/>
      <c r="V697" s="235"/>
      <c r="W697" s="213"/>
      <c r="X697" s="9" t="s">
        <v>285</v>
      </c>
      <c r="Y697" s="2" t="s">
        <v>119</v>
      </c>
      <c r="Z697" s="31">
        <v>42156</v>
      </c>
      <c r="AA697" s="32">
        <v>11578</v>
      </c>
      <c r="AB697" s="9" t="s">
        <v>296</v>
      </c>
      <c r="AC697" s="31"/>
      <c r="AD697" s="31"/>
      <c r="AE697" s="34"/>
      <c r="AF697" s="6"/>
      <c r="AG697" s="35">
        <v>15279.04</v>
      </c>
      <c r="AH697" s="176"/>
      <c r="AI697" s="51"/>
      <c r="AJ697" s="51"/>
      <c r="AK697" s="176"/>
      <c r="AL697" s="215"/>
      <c r="AM697" s="215"/>
      <c r="AN697" s="215"/>
      <c r="AO697" s="215"/>
      <c r="AP697" s="234"/>
      <c r="AQ697" s="2"/>
      <c r="AR697" s="2"/>
      <c r="AS697" s="212"/>
      <c r="AT697" s="212"/>
      <c r="AU697" s="212"/>
      <c r="AV697" s="212"/>
      <c r="AW697" s="214"/>
      <c r="AX697" s="217"/>
      <c r="AY697" s="210"/>
      <c r="AZ697" s="217"/>
      <c r="BA697" s="210"/>
      <c r="BB697" s="212"/>
      <c r="BC697" s="212"/>
      <c r="BD697" s="212"/>
      <c r="BE697" s="212"/>
      <c r="BF697" s="212"/>
      <c r="BG697" s="212"/>
      <c r="BH697" s="212"/>
      <c r="BI697" s="212"/>
      <c r="BJ697" s="212"/>
      <c r="BK697" s="212"/>
      <c r="BL697" s="212"/>
      <c r="BM697" s="212"/>
    </row>
    <row r="698" spans="1:65" ht="76.5" x14ac:dyDescent="0.2">
      <c r="A698" s="218"/>
      <c r="B698" s="224"/>
      <c r="C698" s="212"/>
      <c r="D698" s="213"/>
      <c r="E698" s="213"/>
      <c r="F698" s="213"/>
      <c r="G698" s="242"/>
      <c r="H698" s="7"/>
      <c r="I698" s="64"/>
      <c r="J698" s="64"/>
      <c r="K698" s="245"/>
      <c r="L698" s="219"/>
      <c r="M698" s="213"/>
      <c r="N698" s="243"/>
      <c r="O698" s="235"/>
      <c r="P698" s="242"/>
      <c r="Q698" s="243"/>
      <c r="R698" s="243"/>
      <c r="S698" s="213"/>
      <c r="T698" s="213"/>
      <c r="U698" s="235"/>
      <c r="V698" s="235"/>
      <c r="W698" s="213"/>
      <c r="X698" s="6" t="s">
        <v>776</v>
      </c>
      <c r="Y698" s="2" t="s">
        <v>117</v>
      </c>
      <c r="Z698" s="31">
        <v>42352</v>
      </c>
      <c r="AA698" s="32">
        <v>11715</v>
      </c>
      <c r="AB698" s="9" t="s">
        <v>357</v>
      </c>
      <c r="AC698" s="31">
        <v>42369</v>
      </c>
      <c r="AD698" s="31">
        <v>42735</v>
      </c>
      <c r="AE698" s="34"/>
      <c r="AF698" s="6"/>
      <c r="AG698" s="35">
        <v>664399.07999999996</v>
      </c>
      <c r="AH698" s="176"/>
      <c r="AI698" s="51"/>
      <c r="AJ698" s="51"/>
      <c r="AK698" s="176"/>
      <c r="AL698" s="215"/>
      <c r="AM698" s="215"/>
      <c r="AN698" s="215"/>
      <c r="AO698" s="215"/>
      <c r="AP698" s="234"/>
      <c r="AQ698" s="2"/>
      <c r="AR698" s="2"/>
      <c r="AS698" s="212"/>
      <c r="AT698" s="212"/>
      <c r="AU698" s="212"/>
      <c r="AV698" s="212"/>
      <c r="AW698" s="214"/>
      <c r="AX698" s="217"/>
      <c r="AY698" s="210"/>
      <c r="AZ698" s="217"/>
      <c r="BA698" s="210"/>
      <c r="BB698" s="212"/>
      <c r="BC698" s="212"/>
      <c r="BD698" s="212"/>
      <c r="BE698" s="212"/>
      <c r="BF698" s="212"/>
      <c r="BG698" s="212"/>
      <c r="BH698" s="212"/>
      <c r="BI698" s="212"/>
      <c r="BJ698" s="212"/>
      <c r="BK698" s="212"/>
      <c r="BL698" s="212"/>
      <c r="BM698" s="212"/>
    </row>
    <row r="699" spans="1:65" ht="76.5" x14ac:dyDescent="0.2">
      <c r="A699" s="218"/>
      <c r="B699" s="224"/>
      <c r="C699" s="212"/>
      <c r="D699" s="213"/>
      <c r="E699" s="213"/>
      <c r="F699" s="213"/>
      <c r="G699" s="213"/>
      <c r="H699" s="244"/>
      <c r="I699" s="244"/>
      <c r="J699" s="244"/>
      <c r="K699" s="246"/>
      <c r="L699" s="219"/>
      <c r="M699" s="213"/>
      <c r="N699" s="213"/>
      <c r="O699" s="235"/>
      <c r="P699" s="213"/>
      <c r="Q699" s="213"/>
      <c r="R699" s="213"/>
      <c r="S699" s="213"/>
      <c r="T699" s="213"/>
      <c r="U699" s="235"/>
      <c r="V699" s="235"/>
      <c r="W699" s="213"/>
      <c r="X699" s="6" t="s">
        <v>776</v>
      </c>
      <c r="Y699" s="2" t="s">
        <v>217</v>
      </c>
      <c r="Z699" s="31">
        <v>42723</v>
      </c>
      <c r="AA699" s="32">
        <v>11965</v>
      </c>
      <c r="AB699" s="9" t="s">
        <v>519</v>
      </c>
      <c r="AC699" s="31">
        <v>42735</v>
      </c>
      <c r="AD699" s="31">
        <v>43100</v>
      </c>
      <c r="AE699" s="34"/>
      <c r="AF699" s="6"/>
      <c r="AG699" s="35">
        <v>664399.07999999996</v>
      </c>
      <c r="AH699" s="176"/>
      <c r="AI699" s="234"/>
      <c r="AJ699" s="234"/>
      <c r="AK699" s="215"/>
      <c r="AL699" s="215"/>
      <c r="AM699" s="215"/>
      <c r="AN699" s="215"/>
      <c r="AO699" s="215"/>
      <c r="AP699" s="234"/>
      <c r="AQ699" s="212"/>
      <c r="AR699" s="212"/>
      <c r="AS699" s="212"/>
      <c r="AT699" s="212"/>
      <c r="AU699" s="212"/>
      <c r="AV699" s="212"/>
      <c r="AW699" s="214"/>
      <c r="AX699" s="217"/>
      <c r="AY699" s="210"/>
      <c r="AZ699" s="217"/>
      <c r="BA699" s="210"/>
      <c r="BB699" s="212"/>
      <c r="BC699" s="212"/>
      <c r="BD699" s="212"/>
      <c r="BE699" s="212"/>
      <c r="BF699" s="212"/>
      <c r="BG699" s="212"/>
      <c r="BH699" s="212"/>
      <c r="BI699" s="212"/>
      <c r="BJ699" s="212"/>
      <c r="BK699" s="212"/>
      <c r="BL699" s="212"/>
      <c r="BM699" s="212"/>
    </row>
    <row r="700" spans="1:65" ht="76.5" x14ac:dyDescent="0.2">
      <c r="A700" s="218"/>
      <c r="B700" s="224"/>
      <c r="C700" s="212"/>
      <c r="D700" s="213"/>
      <c r="E700" s="213"/>
      <c r="F700" s="213"/>
      <c r="G700" s="213"/>
      <c r="H700" s="213"/>
      <c r="I700" s="213"/>
      <c r="J700" s="213"/>
      <c r="K700" s="246"/>
      <c r="L700" s="219"/>
      <c r="M700" s="213"/>
      <c r="N700" s="213"/>
      <c r="O700" s="235"/>
      <c r="P700" s="213"/>
      <c r="Q700" s="213"/>
      <c r="R700" s="213"/>
      <c r="S700" s="213"/>
      <c r="T700" s="213"/>
      <c r="U700" s="235"/>
      <c r="V700" s="235"/>
      <c r="W700" s="213"/>
      <c r="X700" s="6" t="s">
        <v>776</v>
      </c>
      <c r="Y700" s="2" t="s">
        <v>294</v>
      </c>
      <c r="Z700" s="31">
        <v>43077</v>
      </c>
      <c r="AA700" s="32">
        <v>12203</v>
      </c>
      <c r="AB700" s="9" t="s">
        <v>519</v>
      </c>
      <c r="AC700" s="31">
        <v>43100</v>
      </c>
      <c r="AD700" s="31">
        <v>43465</v>
      </c>
      <c r="AE700" s="34"/>
      <c r="AF700" s="6"/>
      <c r="AG700" s="35">
        <v>664399.07999999996</v>
      </c>
      <c r="AH700" s="176"/>
      <c r="AI700" s="234"/>
      <c r="AJ700" s="234"/>
      <c r="AK700" s="215"/>
      <c r="AL700" s="215"/>
      <c r="AM700" s="215"/>
      <c r="AN700" s="215"/>
      <c r="AO700" s="215"/>
      <c r="AP700" s="234"/>
      <c r="AQ700" s="212"/>
      <c r="AR700" s="212"/>
      <c r="AS700" s="212"/>
      <c r="AT700" s="212"/>
      <c r="AU700" s="212"/>
      <c r="AV700" s="212"/>
      <c r="AW700" s="214"/>
      <c r="AX700" s="217"/>
      <c r="AY700" s="210"/>
      <c r="AZ700" s="217"/>
      <c r="BA700" s="210"/>
      <c r="BB700" s="212"/>
      <c r="BC700" s="212"/>
      <c r="BD700" s="212"/>
      <c r="BE700" s="212"/>
      <c r="BF700" s="212"/>
      <c r="BG700" s="212"/>
      <c r="BH700" s="212"/>
      <c r="BI700" s="212"/>
      <c r="BJ700" s="212"/>
      <c r="BK700" s="212"/>
      <c r="BL700" s="212"/>
      <c r="BM700" s="212"/>
    </row>
    <row r="701" spans="1:65" ht="76.5" x14ac:dyDescent="0.2">
      <c r="A701" s="218"/>
      <c r="B701" s="224"/>
      <c r="C701" s="212"/>
      <c r="D701" s="213"/>
      <c r="E701" s="213"/>
      <c r="F701" s="213"/>
      <c r="G701" s="213"/>
      <c r="H701" s="213"/>
      <c r="I701" s="213"/>
      <c r="J701" s="213"/>
      <c r="K701" s="246"/>
      <c r="L701" s="219"/>
      <c r="M701" s="213"/>
      <c r="N701" s="213"/>
      <c r="O701" s="235"/>
      <c r="P701" s="213"/>
      <c r="Q701" s="213"/>
      <c r="R701" s="213"/>
      <c r="S701" s="213"/>
      <c r="T701" s="213"/>
      <c r="U701" s="235"/>
      <c r="V701" s="235"/>
      <c r="W701" s="213"/>
      <c r="X701" s="6" t="s">
        <v>776</v>
      </c>
      <c r="Y701" s="2" t="s">
        <v>807</v>
      </c>
      <c r="Z701" s="31">
        <v>43445</v>
      </c>
      <c r="AA701" s="32">
        <v>12472</v>
      </c>
      <c r="AB701" s="9" t="s">
        <v>1055</v>
      </c>
      <c r="AC701" s="31">
        <v>43465</v>
      </c>
      <c r="AD701" s="31">
        <v>43646</v>
      </c>
      <c r="AE701" s="34"/>
      <c r="AF701" s="51"/>
      <c r="AG701" s="35">
        <v>332199.53999999998</v>
      </c>
      <c r="AH701" s="176"/>
      <c r="AI701" s="3"/>
      <c r="AJ701" s="3"/>
      <c r="AK701" s="35"/>
      <c r="AL701" s="215"/>
      <c r="AM701" s="215"/>
      <c r="AN701" s="215"/>
      <c r="AO701" s="215"/>
      <c r="AP701" s="234"/>
      <c r="AQ701" s="2"/>
      <c r="AR701" s="2"/>
      <c r="AS701" s="2"/>
      <c r="AT701" s="212"/>
      <c r="AU701" s="212"/>
      <c r="AV701" s="212"/>
      <c r="AW701" s="214"/>
      <c r="AX701" s="217"/>
      <c r="AY701" s="210"/>
      <c r="AZ701" s="217"/>
      <c r="BA701" s="210"/>
      <c r="BB701" s="212"/>
      <c r="BC701" s="212"/>
      <c r="BD701" s="212"/>
      <c r="BE701" s="212"/>
      <c r="BF701" s="212"/>
      <c r="BG701" s="212"/>
      <c r="BH701" s="212"/>
      <c r="BI701" s="212"/>
      <c r="BJ701" s="212"/>
      <c r="BK701" s="212"/>
      <c r="BL701" s="212"/>
      <c r="BM701" s="212"/>
    </row>
    <row r="702" spans="1:65" ht="38.25" x14ac:dyDescent="0.2">
      <c r="A702" s="218">
        <v>182</v>
      </c>
      <c r="B702" s="224">
        <v>123180215</v>
      </c>
      <c r="C702" s="212"/>
      <c r="D702" s="212" t="s">
        <v>131</v>
      </c>
      <c r="E702" s="212"/>
      <c r="F702" s="213" t="s">
        <v>611</v>
      </c>
      <c r="G702" s="217" t="s">
        <v>214</v>
      </c>
      <c r="H702" s="211"/>
      <c r="I702" s="211"/>
      <c r="J702" s="211"/>
      <c r="K702" s="221" t="s">
        <v>198</v>
      </c>
      <c r="L702" s="219" t="s">
        <v>201</v>
      </c>
      <c r="M702" s="212" t="s">
        <v>211</v>
      </c>
      <c r="N702" s="210">
        <v>40940</v>
      </c>
      <c r="O702" s="215">
        <v>115500</v>
      </c>
      <c r="P702" s="217" t="s">
        <v>425</v>
      </c>
      <c r="Q702" s="210">
        <v>40940</v>
      </c>
      <c r="R702" s="210">
        <v>41274</v>
      </c>
      <c r="S702" s="212" t="s">
        <v>134</v>
      </c>
      <c r="T702" s="212"/>
      <c r="U702" s="215"/>
      <c r="V702" s="215"/>
      <c r="W702" s="212" t="s">
        <v>115</v>
      </c>
      <c r="X702" s="6" t="s">
        <v>776</v>
      </c>
      <c r="Y702" s="2" t="s">
        <v>130</v>
      </c>
      <c r="Z702" s="31">
        <v>41274</v>
      </c>
      <c r="AA702" s="32">
        <v>10963</v>
      </c>
      <c r="AB702" s="9" t="s">
        <v>858</v>
      </c>
      <c r="AC702" s="31">
        <v>41274</v>
      </c>
      <c r="AD702" s="31">
        <v>41639</v>
      </c>
      <c r="AE702" s="34"/>
      <c r="AF702" s="6"/>
      <c r="AG702" s="35">
        <v>126000</v>
      </c>
      <c r="AH702" s="176"/>
      <c r="AI702" s="51"/>
      <c r="AJ702" s="51"/>
      <c r="AK702" s="176"/>
      <c r="AL702" s="215">
        <f>O702-AH702+AG702-AH703+AG703-AH704+AG704-AH705+AG705-AH706+AG706-AH707+AG707-AH708+AG708-AH709+AG709-AH710+AG710</f>
        <v>1133187.1800000002</v>
      </c>
      <c r="AM702" s="215">
        <f>374568+137930.76+11494.23+11494.23+11494.23+11494.23+11494.23+11494.23+11494.23+11494.23+11494.23+11494.23+11494.23+11494.23+11494.23+11494.23+11494.23+11494.23+11494.23+11494.23+11494.23+11494.23+11494.23+11494.23+11494.23+11494.23+11494.23+11494.23+11494.23+11494.23+11494.23+11494.23+11494.23+11494.23+11494.23+11494.23+11494.23+11494.23</f>
        <v>926291.03999999934</v>
      </c>
      <c r="AN702" s="215">
        <v>137930.76</v>
      </c>
      <c r="AO702" s="215">
        <f>AM702+AN702</f>
        <v>1064221.7999999993</v>
      </c>
      <c r="AP702" s="234"/>
      <c r="AQ702" s="2"/>
      <c r="AR702" s="2"/>
      <c r="AS702" s="212"/>
      <c r="AT702" s="212"/>
      <c r="AU702" s="212"/>
      <c r="AV702" s="212" t="s">
        <v>120</v>
      </c>
      <c r="AW702" s="214" t="s">
        <v>218</v>
      </c>
      <c r="AX702" s="217" t="s">
        <v>441</v>
      </c>
      <c r="AY702" s="210">
        <v>40974</v>
      </c>
      <c r="AZ702" s="217" t="s">
        <v>441</v>
      </c>
      <c r="BA702" s="210">
        <v>40974</v>
      </c>
      <c r="BB702" s="212"/>
      <c r="BC702" s="212"/>
      <c r="BD702" s="212"/>
      <c r="BE702" s="212"/>
      <c r="BF702" s="212"/>
      <c r="BG702" s="212"/>
      <c r="BH702" s="212"/>
      <c r="BI702" s="212"/>
      <c r="BJ702" s="212"/>
      <c r="BK702" s="212"/>
      <c r="BL702" s="212"/>
      <c r="BM702" s="212"/>
    </row>
    <row r="703" spans="1:65" ht="38.25" x14ac:dyDescent="0.2">
      <c r="A703" s="218"/>
      <c r="B703" s="224"/>
      <c r="C703" s="212"/>
      <c r="D703" s="212"/>
      <c r="E703" s="212"/>
      <c r="F703" s="213"/>
      <c r="G703" s="217"/>
      <c r="H703" s="211"/>
      <c r="I703" s="211"/>
      <c r="J703" s="211"/>
      <c r="K703" s="221"/>
      <c r="L703" s="219"/>
      <c r="M703" s="212"/>
      <c r="N703" s="210"/>
      <c r="O703" s="215"/>
      <c r="P703" s="217"/>
      <c r="Q703" s="210"/>
      <c r="R703" s="210"/>
      <c r="S703" s="212"/>
      <c r="T703" s="212"/>
      <c r="U703" s="215"/>
      <c r="V703" s="215"/>
      <c r="W703" s="212"/>
      <c r="X703" s="6" t="s">
        <v>776</v>
      </c>
      <c r="Y703" s="2" t="s">
        <v>132</v>
      </c>
      <c r="Z703" s="31">
        <v>41639</v>
      </c>
      <c r="AA703" s="32">
        <v>11218</v>
      </c>
      <c r="AB703" s="9" t="s">
        <v>857</v>
      </c>
      <c r="AC703" s="31">
        <v>41639</v>
      </c>
      <c r="AD703" s="31">
        <v>42004</v>
      </c>
      <c r="AE703" s="34">
        <v>5.6095199999999998</v>
      </c>
      <c r="AF703" s="6"/>
      <c r="AG703" s="35">
        <v>133068</v>
      </c>
      <c r="AH703" s="176"/>
      <c r="AI703" s="51"/>
      <c r="AJ703" s="51"/>
      <c r="AK703" s="176"/>
      <c r="AL703" s="215"/>
      <c r="AM703" s="215"/>
      <c r="AN703" s="215"/>
      <c r="AO703" s="215"/>
      <c r="AP703" s="212"/>
      <c r="AQ703" s="2"/>
      <c r="AR703" s="2"/>
      <c r="AS703" s="212"/>
      <c r="AT703" s="212"/>
      <c r="AU703" s="212"/>
      <c r="AV703" s="212"/>
      <c r="AW703" s="214"/>
      <c r="AX703" s="217"/>
      <c r="AY703" s="210"/>
      <c r="AZ703" s="217"/>
      <c r="BA703" s="210"/>
      <c r="BB703" s="212"/>
      <c r="BC703" s="212"/>
      <c r="BD703" s="212"/>
      <c r="BE703" s="212"/>
      <c r="BF703" s="212"/>
      <c r="BG703" s="212"/>
      <c r="BH703" s="212"/>
      <c r="BI703" s="212"/>
      <c r="BJ703" s="212"/>
      <c r="BK703" s="212"/>
      <c r="BL703" s="212"/>
      <c r="BM703" s="212"/>
    </row>
    <row r="704" spans="1:65" ht="89.25" x14ac:dyDescent="0.2">
      <c r="A704" s="218"/>
      <c r="B704" s="224"/>
      <c r="C704" s="212"/>
      <c r="D704" s="212"/>
      <c r="E704" s="212"/>
      <c r="F704" s="213"/>
      <c r="G704" s="217"/>
      <c r="H704" s="211"/>
      <c r="I704" s="211"/>
      <c r="J704" s="211"/>
      <c r="K704" s="221"/>
      <c r="L704" s="219"/>
      <c r="M704" s="212"/>
      <c r="N704" s="210"/>
      <c r="O704" s="215"/>
      <c r="P704" s="217"/>
      <c r="Q704" s="210"/>
      <c r="R704" s="210"/>
      <c r="S704" s="212"/>
      <c r="T704" s="212"/>
      <c r="U704" s="215"/>
      <c r="V704" s="215"/>
      <c r="W704" s="212"/>
      <c r="X704" s="6" t="s">
        <v>776</v>
      </c>
      <c r="Y704" s="2" t="s">
        <v>142</v>
      </c>
      <c r="Z704" s="31">
        <v>41988</v>
      </c>
      <c r="AA704" s="32">
        <v>11460</v>
      </c>
      <c r="AB704" s="9" t="s">
        <v>246</v>
      </c>
      <c r="AC704" s="31">
        <v>42004</v>
      </c>
      <c r="AD704" s="31">
        <v>42369</v>
      </c>
      <c r="AE704" s="34">
        <v>3.6543000000000001</v>
      </c>
      <c r="AF704" s="6"/>
      <c r="AG704" s="35">
        <v>137930.76</v>
      </c>
      <c r="AH704" s="176"/>
      <c r="AI704" s="51"/>
      <c r="AJ704" s="51"/>
      <c r="AK704" s="176"/>
      <c r="AL704" s="215"/>
      <c r="AM704" s="215"/>
      <c r="AN704" s="215"/>
      <c r="AO704" s="215"/>
      <c r="AP704" s="212"/>
      <c r="AQ704" s="2"/>
      <c r="AR704" s="2"/>
      <c r="AS704" s="212"/>
      <c r="AT704" s="212"/>
      <c r="AU704" s="212"/>
      <c r="AV704" s="212"/>
      <c r="AW704" s="214"/>
      <c r="AX704" s="217"/>
      <c r="AY704" s="210"/>
      <c r="AZ704" s="217"/>
      <c r="BA704" s="210"/>
      <c r="BB704" s="212"/>
      <c r="BC704" s="212"/>
      <c r="BD704" s="212"/>
      <c r="BE704" s="212"/>
      <c r="BF704" s="212"/>
      <c r="BG704" s="212"/>
      <c r="BH704" s="212"/>
      <c r="BI704" s="212"/>
      <c r="BJ704" s="212"/>
      <c r="BK704" s="212"/>
      <c r="BL704" s="212"/>
      <c r="BM704" s="212"/>
    </row>
    <row r="705" spans="1:65" ht="76.5" x14ac:dyDescent="0.2">
      <c r="A705" s="218"/>
      <c r="B705" s="224"/>
      <c r="C705" s="212"/>
      <c r="D705" s="212"/>
      <c r="E705" s="212"/>
      <c r="F705" s="213"/>
      <c r="G705" s="217"/>
      <c r="H705" s="211"/>
      <c r="I705" s="211"/>
      <c r="J705" s="211"/>
      <c r="K705" s="221"/>
      <c r="L705" s="219"/>
      <c r="M705" s="212"/>
      <c r="N705" s="210"/>
      <c r="O705" s="215"/>
      <c r="P705" s="217"/>
      <c r="Q705" s="210"/>
      <c r="R705" s="210"/>
      <c r="S705" s="212"/>
      <c r="T705" s="212"/>
      <c r="U705" s="215"/>
      <c r="V705" s="215"/>
      <c r="W705" s="212"/>
      <c r="X705" s="6" t="s">
        <v>776</v>
      </c>
      <c r="Y705" s="2" t="s">
        <v>143</v>
      </c>
      <c r="Z705" s="31">
        <v>42352</v>
      </c>
      <c r="AA705" s="32">
        <v>11715</v>
      </c>
      <c r="AB705" s="9" t="s">
        <v>354</v>
      </c>
      <c r="AC705" s="31">
        <v>42369</v>
      </c>
      <c r="AD705" s="31">
        <v>42735</v>
      </c>
      <c r="AE705" s="34"/>
      <c r="AF705" s="6"/>
      <c r="AG705" s="35">
        <v>137930.76</v>
      </c>
      <c r="AH705" s="176"/>
      <c r="AI705" s="51"/>
      <c r="AJ705" s="51"/>
      <c r="AK705" s="176"/>
      <c r="AL705" s="215"/>
      <c r="AM705" s="215"/>
      <c r="AN705" s="215"/>
      <c r="AO705" s="215"/>
      <c r="AP705" s="212"/>
      <c r="AQ705" s="2"/>
      <c r="AR705" s="2"/>
      <c r="AS705" s="212"/>
      <c r="AT705" s="212"/>
      <c r="AU705" s="212"/>
      <c r="AV705" s="212"/>
      <c r="AW705" s="214"/>
      <c r="AX705" s="217"/>
      <c r="AY705" s="210"/>
      <c r="AZ705" s="217"/>
      <c r="BA705" s="210"/>
      <c r="BB705" s="212"/>
      <c r="BC705" s="212"/>
      <c r="BD705" s="212"/>
      <c r="BE705" s="212"/>
      <c r="BF705" s="212"/>
      <c r="BG705" s="212"/>
      <c r="BH705" s="212"/>
      <c r="BI705" s="212"/>
      <c r="BJ705" s="212"/>
      <c r="BK705" s="212"/>
      <c r="BL705" s="212"/>
      <c r="BM705" s="212"/>
    </row>
    <row r="706" spans="1:65" ht="76.5" x14ac:dyDescent="0.2">
      <c r="A706" s="218"/>
      <c r="B706" s="224"/>
      <c r="C706" s="212"/>
      <c r="D706" s="212"/>
      <c r="E706" s="212"/>
      <c r="F706" s="213"/>
      <c r="G706" s="217"/>
      <c r="H706" s="211"/>
      <c r="I706" s="211"/>
      <c r="J706" s="211"/>
      <c r="K706" s="221"/>
      <c r="L706" s="219"/>
      <c r="M706" s="212"/>
      <c r="N706" s="210"/>
      <c r="O706" s="215"/>
      <c r="P706" s="217"/>
      <c r="Q706" s="210"/>
      <c r="R706" s="210"/>
      <c r="S706" s="212"/>
      <c r="T706" s="212"/>
      <c r="U706" s="215"/>
      <c r="V706" s="215"/>
      <c r="W706" s="212"/>
      <c r="X706" s="6" t="s">
        <v>776</v>
      </c>
      <c r="Y706" s="2" t="s">
        <v>144</v>
      </c>
      <c r="Z706" s="31">
        <v>42723</v>
      </c>
      <c r="AA706" s="32">
        <v>11965</v>
      </c>
      <c r="AB706" s="9" t="s">
        <v>517</v>
      </c>
      <c r="AC706" s="31">
        <v>42735</v>
      </c>
      <c r="AD706" s="31">
        <v>43100</v>
      </c>
      <c r="AE706" s="34"/>
      <c r="AF706" s="6"/>
      <c r="AG706" s="35">
        <v>137930.76</v>
      </c>
      <c r="AH706" s="176"/>
      <c r="AI706" s="234"/>
      <c r="AJ706" s="234"/>
      <c r="AK706" s="215"/>
      <c r="AL706" s="215"/>
      <c r="AM706" s="215"/>
      <c r="AN706" s="215"/>
      <c r="AO706" s="215"/>
      <c r="AP706" s="212"/>
      <c r="AQ706" s="212"/>
      <c r="AR706" s="212"/>
      <c r="AS706" s="212"/>
      <c r="AT706" s="212"/>
      <c r="AU706" s="212"/>
      <c r="AV706" s="212"/>
      <c r="AW706" s="214"/>
      <c r="AX706" s="217"/>
      <c r="AY706" s="210"/>
      <c r="AZ706" s="217"/>
      <c r="BA706" s="210"/>
      <c r="BB706" s="212"/>
      <c r="BC706" s="212"/>
      <c r="BD706" s="212"/>
      <c r="BE706" s="212"/>
      <c r="BF706" s="212"/>
      <c r="BG706" s="212"/>
      <c r="BH706" s="212"/>
      <c r="BI706" s="212"/>
      <c r="BJ706" s="212"/>
      <c r="BK706" s="212"/>
      <c r="BL706" s="212"/>
      <c r="BM706" s="212"/>
    </row>
    <row r="707" spans="1:65" ht="76.5" x14ac:dyDescent="0.2">
      <c r="A707" s="218"/>
      <c r="B707" s="224"/>
      <c r="C707" s="212"/>
      <c r="D707" s="212"/>
      <c r="E707" s="212"/>
      <c r="F707" s="213"/>
      <c r="G707" s="217"/>
      <c r="H707" s="211"/>
      <c r="I707" s="211"/>
      <c r="J707" s="211"/>
      <c r="K707" s="221"/>
      <c r="L707" s="219"/>
      <c r="M707" s="212"/>
      <c r="N707" s="210"/>
      <c r="O707" s="215"/>
      <c r="P707" s="217"/>
      <c r="Q707" s="210"/>
      <c r="R707" s="210"/>
      <c r="S707" s="212"/>
      <c r="T707" s="212"/>
      <c r="U707" s="215"/>
      <c r="V707" s="215"/>
      <c r="W707" s="212"/>
      <c r="X707" s="6" t="s">
        <v>776</v>
      </c>
      <c r="Y707" s="2" t="s">
        <v>116</v>
      </c>
      <c r="Z707" s="31">
        <v>43077</v>
      </c>
      <c r="AA707" s="32">
        <v>12203</v>
      </c>
      <c r="AB707" s="9" t="s">
        <v>711</v>
      </c>
      <c r="AC707" s="31">
        <v>43100</v>
      </c>
      <c r="AD707" s="31">
        <v>43465</v>
      </c>
      <c r="AE707" s="34"/>
      <c r="AF707" s="6"/>
      <c r="AG707" s="35">
        <v>137930.76</v>
      </c>
      <c r="AH707" s="176"/>
      <c r="AI707" s="234"/>
      <c r="AJ707" s="234"/>
      <c r="AK707" s="215"/>
      <c r="AL707" s="215"/>
      <c r="AM707" s="215"/>
      <c r="AN707" s="215"/>
      <c r="AO707" s="215"/>
      <c r="AP707" s="212"/>
      <c r="AQ707" s="212"/>
      <c r="AR707" s="212"/>
      <c r="AS707" s="212"/>
      <c r="AT707" s="212"/>
      <c r="AU707" s="212"/>
      <c r="AV707" s="212"/>
      <c r="AW707" s="214"/>
      <c r="AX707" s="217"/>
      <c r="AY707" s="210"/>
      <c r="AZ707" s="217"/>
      <c r="BA707" s="210"/>
      <c r="BB707" s="212"/>
      <c r="BC707" s="212"/>
      <c r="BD707" s="212"/>
      <c r="BE707" s="212"/>
      <c r="BF707" s="212"/>
      <c r="BG707" s="212"/>
      <c r="BH707" s="212"/>
      <c r="BI707" s="212"/>
      <c r="BJ707" s="212"/>
      <c r="BK707" s="212"/>
      <c r="BL707" s="212"/>
      <c r="BM707" s="212"/>
    </row>
    <row r="708" spans="1:65" ht="76.5" x14ac:dyDescent="0.2">
      <c r="A708" s="218"/>
      <c r="B708" s="224"/>
      <c r="C708" s="212"/>
      <c r="D708" s="212"/>
      <c r="E708" s="212"/>
      <c r="F708" s="213"/>
      <c r="G708" s="217"/>
      <c r="H708" s="211"/>
      <c r="I708" s="211"/>
      <c r="J708" s="211"/>
      <c r="K708" s="221"/>
      <c r="L708" s="219"/>
      <c r="M708" s="212"/>
      <c r="N708" s="210"/>
      <c r="O708" s="215"/>
      <c r="P708" s="217"/>
      <c r="Q708" s="210"/>
      <c r="R708" s="210"/>
      <c r="S708" s="212"/>
      <c r="T708" s="212"/>
      <c r="U708" s="215"/>
      <c r="V708" s="215"/>
      <c r="W708" s="212"/>
      <c r="X708" s="6" t="s">
        <v>776</v>
      </c>
      <c r="Y708" s="2" t="s">
        <v>119</v>
      </c>
      <c r="Z708" s="31">
        <v>43445</v>
      </c>
      <c r="AA708" s="32">
        <v>12472</v>
      </c>
      <c r="AB708" s="9" t="s">
        <v>1053</v>
      </c>
      <c r="AC708" s="31">
        <v>43465</v>
      </c>
      <c r="AD708" s="31">
        <v>43646</v>
      </c>
      <c r="AE708" s="34"/>
      <c r="AF708" s="6"/>
      <c r="AG708" s="35">
        <v>68965.38</v>
      </c>
      <c r="AH708" s="176"/>
      <c r="AI708" s="3"/>
      <c r="AJ708" s="3"/>
      <c r="AK708" s="35"/>
      <c r="AL708" s="215"/>
      <c r="AM708" s="215"/>
      <c r="AN708" s="215"/>
      <c r="AO708" s="215"/>
      <c r="AP708" s="2"/>
      <c r="AQ708" s="2"/>
      <c r="AR708" s="2"/>
      <c r="AS708" s="2"/>
      <c r="AT708" s="2"/>
      <c r="AU708" s="2"/>
      <c r="AV708" s="2"/>
      <c r="AW708" s="8"/>
      <c r="AX708" s="32"/>
      <c r="AY708" s="31"/>
      <c r="AZ708" s="32"/>
      <c r="BA708" s="31"/>
      <c r="BB708" s="2"/>
      <c r="BC708" s="2"/>
      <c r="BD708" s="2"/>
      <c r="BE708" s="2"/>
      <c r="BF708" s="2"/>
      <c r="BG708" s="2"/>
      <c r="BH708" s="2"/>
      <c r="BI708" s="2"/>
      <c r="BJ708" s="2"/>
      <c r="BK708" s="2"/>
      <c r="BL708" s="2"/>
      <c r="BM708" s="2"/>
    </row>
    <row r="709" spans="1:65" ht="76.5" x14ac:dyDescent="0.2">
      <c r="A709" s="218"/>
      <c r="B709" s="224"/>
      <c r="C709" s="212"/>
      <c r="D709" s="212"/>
      <c r="E709" s="212"/>
      <c r="F709" s="213"/>
      <c r="G709" s="217"/>
      <c r="H709" s="211"/>
      <c r="I709" s="211"/>
      <c r="J709" s="211"/>
      <c r="K709" s="221"/>
      <c r="L709" s="219"/>
      <c r="M709" s="212"/>
      <c r="N709" s="210"/>
      <c r="O709" s="215"/>
      <c r="P709" s="217"/>
      <c r="Q709" s="210"/>
      <c r="R709" s="210"/>
      <c r="S709" s="212"/>
      <c r="T709" s="212"/>
      <c r="U709" s="215"/>
      <c r="V709" s="215"/>
      <c r="W709" s="212"/>
      <c r="X709" s="6" t="s">
        <v>776</v>
      </c>
      <c r="Y709" s="2" t="s">
        <v>117</v>
      </c>
      <c r="Z709" s="31">
        <v>43640</v>
      </c>
      <c r="AA709" s="32">
        <v>12584</v>
      </c>
      <c r="AB709" s="9" t="s">
        <v>1053</v>
      </c>
      <c r="AC709" s="31">
        <v>43646</v>
      </c>
      <c r="AD709" s="31">
        <v>43830</v>
      </c>
      <c r="AE709" s="34"/>
      <c r="AF709" s="6"/>
      <c r="AG709" s="35">
        <v>68965.38</v>
      </c>
      <c r="AH709" s="176"/>
      <c r="AI709" s="3"/>
      <c r="AJ709" s="3"/>
      <c r="AK709" s="35"/>
      <c r="AL709" s="215"/>
      <c r="AM709" s="215"/>
      <c r="AN709" s="215"/>
      <c r="AO709" s="215"/>
      <c r="AP709" s="2"/>
      <c r="AQ709" s="2"/>
      <c r="AR709" s="2"/>
      <c r="AS709" s="2"/>
      <c r="AT709" s="2"/>
      <c r="AU709" s="2"/>
      <c r="AV709" s="2"/>
      <c r="AW709" s="8"/>
      <c r="AX709" s="32"/>
      <c r="AY709" s="31"/>
      <c r="AZ709" s="32"/>
      <c r="BA709" s="31"/>
      <c r="BB709" s="2"/>
      <c r="BC709" s="2"/>
      <c r="BD709" s="2"/>
      <c r="BE709" s="2"/>
      <c r="BF709" s="2"/>
      <c r="BG709" s="2"/>
      <c r="BH709" s="2"/>
      <c r="BI709" s="2"/>
      <c r="BJ709" s="2"/>
      <c r="BK709" s="2"/>
      <c r="BL709" s="2"/>
      <c r="BM709" s="2"/>
    </row>
    <row r="710" spans="1:65" ht="76.5" x14ac:dyDescent="0.2">
      <c r="A710" s="218"/>
      <c r="B710" s="224"/>
      <c r="C710" s="212"/>
      <c r="D710" s="212"/>
      <c r="E710" s="212"/>
      <c r="F710" s="213"/>
      <c r="G710" s="217"/>
      <c r="H710" s="211"/>
      <c r="I710" s="211"/>
      <c r="J710" s="211"/>
      <c r="K710" s="221"/>
      <c r="L710" s="219"/>
      <c r="M710" s="212"/>
      <c r="N710" s="210"/>
      <c r="O710" s="215"/>
      <c r="P710" s="217"/>
      <c r="Q710" s="210"/>
      <c r="R710" s="210"/>
      <c r="S710" s="212"/>
      <c r="T710" s="212"/>
      <c r="U710" s="215"/>
      <c r="V710" s="215"/>
      <c r="W710" s="212"/>
      <c r="X710" s="6" t="s">
        <v>776</v>
      </c>
      <c r="Y710" s="2" t="s">
        <v>217</v>
      </c>
      <c r="Z710" s="31">
        <v>43812</v>
      </c>
      <c r="AA710" s="32">
        <v>12715</v>
      </c>
      <c r="AB710" s="9" t="s">
        <v>1053</v>
      </c>
      <c r="AC710" s="31">
        <v>43830</v>
      </c>
      <c r="AD710" s="31">
        <v>44012</v>
      </c>
      <c r="AE710" s="34"/>
      <c r="AF710" s="6"/>
      <c r="AG710" s="35">
        <v>68965.38</v>
      </c>
      <c r="AH710" s="176"/>
      <c r="AI710" s="3"/>
      <c r="AJ710" s="3"/>
      <c r="AK710" s="35"/>
      <c r="AL710" s="215"/>
      <c r="AM710" s="215"/>
      <c r="AN710" s="215"/>
      <c r="AO710" s="215"/>
      <c r="AP710" s="2"/>
      <c r="AQ710" s="2"/>
      <c r="AR710" s="2"/>
      <c r="AS710" s="2"/>
      <c r="AT710" s="2"/>
      <c r="AU710" s="2"/>
      <c r="AV710" s="2"/>
      <c r="AW710" s="8"/>
      <c r="AX710" s="32"/>
      <c r="AY710" s="31"/>
      <c r="AZ710" s="32"/>
      <c r="BA710" s="31"/>
      <c r="BB710" s="2"/>
      <c r="BC710" s="2"/>
      <c r="BD710" s="2"/>
      <c r="BE710" s="2"/>
      <c r="BF710" s="2"/>
      <c r="BG710" s="2"/>
      <c r="BH710" s="2"/>
      <c r="BI710" s="2"/>
      <c r="BJ710" s="2"/>
      <c r="BK710" s="2"/>
      <c r="BL710" s="2"/>
      <c r="BM710" s="2"/>
    </row>
    <row r="711" spans="1:65" ht="38.25" x14ac:dyDescent="0.2">
      <c r="A711" s="218">
        <v>183</v>
      </c>
      <c r="B711" s="224">
        <v>123180223</v>
      </c>
      <c r="C711" s="212"/>
      <c r="D711" s="212" t="s">
        <v>131</v>
      </c>
      <c r="E711" s="212"/>
      <c r="F711" s="213" t="s">
        <v>612</v>
      </c>
      <c r="G711" s="217" t="s">
        <v>214</v>
      </c>
      <c r="H711" s="211"/>
      <c r="I711" s="211"/>
      <c r="J711" s="211"/>
      <c r="K711" s="221" t="s">
        <v>199</v>
      </c>
      <c r="L711" s="219" t="s">
        <v>202</v>
      </c>
      <c r="M711" s="212" t="s">
        <v>212</v>
      </c>
      <c r="N711" s="210">
        <v>41052</v>
      </c>
      <c r="O711" s="215">
        <v>47450.03</v>
      </c>
      <c r="P711" s="217" t="s">
        <v>427</v>
      </c>
      <c r="Q711" s="210">
        <v>41052</v>
      </c>
      <c r="R711" s="210">
        <v>41274</v>
      </c>
      <c r="S711" s="212" t="s">
        <v>134</v>
      </c>
      <c r="T711" s="212"/>
      <c r="U711" s="215"/>
      <c r="V711" s="215"/>
      <c r="W711" s="212" t="s">
        <v>129</v>
      </c>
      <c r="X711" s="6" t="s">
        <v>776</v>
      </c>
      <c r="Y711" s="2" t="s">
        <v>130</v>
      </c>
      <c r="Z711" s="31">
        <v>41274</v>
      </c>
      <c r="AA711" s="32">
        <v>10963</v>
      </c>
      <c r="AB711" s="9" t="s">
        <v>859</v>
      </c>
      <c r="AC711" s="31">
        <v>41274</v>
      </c>
      <c r="AD711" s="31">
        <v>41639</v>
      </c>
      <c r="AE711" s="34"/>
      <c r="AF711" s="6"/>
      <c r="AG711" s="35">
        <v>78000</v>
      </c>
      <c r="AH711" s="176"/>
      <c r="AI711" s="51"/>
      <c r="AJ711" s="51"/>
      <c r="AK711" s="176"/>
      <c r="AL711" s="215">
        <f>O711-AH711+AG711-AH712+AG712-AH713+AG713-AH714+AG714-AH715+AG715-AH716+AG716-AH717+AG717-AH718+AG718-AH719+AG719</f>
        <v>677396.80999999994</v>
      </c>
      <c r="AM711" s="215">
        <f>207818.03+85377.96+7114.83+7114.83+7114.83+7114.83+7114.83+7114.83+7114.83+7114.83+7114.83+7114.83+7114.83+7114.83+7114.83+7114.83+7114.83+7114.83+7114.83+7114.83+7114.83+7114.83+7114.83+7114.83+7114.83+7114.83+7114.83+7114.83+7114.83+7114.83+7114.83+7114.83+7114.83+7114.83+7114.83+7114.83+7114.83+7114.83</f>
        <v>549329.87000000034</v>
      </c>
      <c r="AN711" s="215">
        <v>85377.96</v>
      </c>
      <c r="AO711" s="215">
        <f>AM711+AN711</f>
        <v>634707.83000000031</v>
      </c>
      <c r="AP711" s="234"/>
      <c r="AQ711" s="2"/>
      <c r="AR711" s="2"/>
      <c r="AS711" s="212"/>
      <c r="AT711" s="212"/>
      <c r="AU711" s="212"/>
      <c r="AV711" s="212" t="s">
        <v>120</v>
      </c>
      <c r="AW711" s="214" t="s">
        <v>218</v>
      </c>
      <c r="AX711" s="217" t="s">
        <v>442</v>
      </c>
      <c r="AY711" s="210">
        <v>41064</v>
      </c>
      <c r="AZ711" s="217" t="s">
        <v>442</v>
      </c>
      <c r="BA711" s="210">
        <v>41064</v>
      </c>
      <c r="BB711" s="212"/>
      <c r="BC711" s="212"/>
      <c r="BD711" s="212"/>
      <c r="BE711" s="212"/>
      <c r="BF711" s="212"/>
      <c r="BG711" s="212"/>
      <c r="BH711" s="212"/>
      <c r="BI711" s="212"/>
      <c r="BJ711" s="212"/>
      <c r="BK711" s="212"/>
      <c r="BL711" s="212"/>
      <c r="BM711" s="212"/>
    </row>
    <row r="712" spans="1:65" ht="38.25" x14ac:dyDescent="0.2">
      <c r="A712" s="218"/>
      <c r="B712" s="224"/>
      <c r="C712" s="212"/>
      <c r="D712" s="212"/>
      <c r="E712" s="212"/>
      <c r="F712" s="213"/>
      <c r="G712" s="217"/>
      <c r="H712" s="211"/>
      <c r="I712" s="211"/>
      <c r="J712" s="211"/>
      <c r="K712" s="221"/>
      <c r="L712" s="219"/>
      <c r="M712" s="212"/>
      <c r="N712" s="210"/>
      <c r="O712" s="215"/>
      <c r="P712" s="217"/>
      <c r="Q712" s="210"/>
      <c r="R712" s="210"/>
      <c r="S712" s="212"/>
      <c r="T712" s="212"/>
      <c r="U712" s="215"/>
      <c r="V712" s="215"/>
      <c r="W712" s="212"/>
      <c r="X712" s="6" t="s">
        <v>776</v>
      </c>
      <c r="Y712" s="2" t="s">
        <v>132</v>
      </c>
      <c r="Z712" s="31">
        <v>41639</v>
      </c>
      <c r="AA712" s="32">
        <v>11218</v>
      </c>
      <c r="AB712" s="9" t="s">
        <v>857</v>
      </c>
      <c r="AC712" s="31">
        <v>41639</v>
      </c>
      <c r="AD712" s="31">
        <v>42004</v>
      </c>
      <c r="AE712" s="71">
        <v>5.6</v>
      </c>
      <c r="AF712" s="6"/>
      <c r="AG712" s="35">
        <v>82368</v>
      </c>
      <c r="AH712" s="176"/>
      <c r="AI712" s="51"/>
      <c r="AJ712" s="51"/>
      <c r="AK712" s="176"/>
      <c r="AL712" s="215"/>
      <c r="AM712" s="215"/>
      <c r="AN712" s="215"/>
      <c r="AO712" s="215"/>
      <c r="AP712" s="234"/>
      <c r="AQ712" s="2"/>
      <c r="AR712" s="2"/>
      <c r="AS712" s="212"/>
      <c r="AT712" s="212"/>
      <c r="AU712" s="212"/>
      <c r="AV712" s="212"/>
      <c r="AW712" s="214"/>
      <c r="AX712" s="217"/>
      <c r="AY712" s="210"/>
      <c r="AZ712" s="217"/>
      <c r="BA712" s="210"/>
      <c r="BB712" s="212"/>
      <c r="BC712" s="212"/>
      <c r="BD712" s="212"/>
      <c r="BE712" s="212"/>
      <c r="BF712" s="212"/>
      <c r="BG712" s="212"/>
      <c r="BH712" s="212"/>
      <c r="BI712" s="212"/>
      <c r="BJ712" s="212"/>
      <c r="BK712" s="212"/>
      <c r="BL712" s="212"/>
      <c r="BM712" s="212"/>
    </row>
    <row r="713" spans="1:65" ht="76.5" x14ac:dyDescent="0.2">
      <c r="A713" s="218"/>
      <c r="B713" s="224"/>
      <c r="C713" s="212"/>
      <c r="D713" s="212"/>
      <c r="E713" s="212"/>
      <c r="F713" s="213"/>
      <c r="G713" s="217"/>
      <c r="H713" s="211"/>
      <c r="I713" s="211"/>
      <c r="J713" s="211"/>
      <c r="K713" s="221"/>
      <c r="L713" s="219"/>
      <c r="M713" s="212"/>
      <c r="N713" s="210"/>
      <c r="O713" s="215"/>
      <c r="P713" s="217"/>
      <c r="Q713" s="210"/>
      <c r="R713" s="210"/>
      <c r="S713" s="212"/>
      <c r="T713" s="212"/>
      <c r="U713" s="215"/>
      <c r="V713" s="215"/>
      <c r="W713" s="212"/>
      <c r="X713" s="6" t="s">
        <v>776</v>
      </c>
      <c r="Y713" s="2" t="s">
        <v>142</v>
      </c>
      <c r="Z713" s="31">
        <v>41988</v>
      </c>
      <c r="AA713" s="32">
        <v>11460</v>
      </c>
      <c r="AB713" s="9" t="s">
        <v>248</v>
      </c>
      <c r="AC713" s="31">
        <v>42004</v>
      </c>
      <c r="AD713" s="31">
        <v>42369</v>
      </c>
      <c r="AE713" s="71">
        <v>3.6543000000000001</v>
      </c>
      <c r="AF713" s="6"/>
      <c r="AG713" s="35">
        <v>85377.96</v>
      </c>
      <c r="AH713" s="176"/>
      <c r="AI713" s="51"/>
      <c r="AJ713" s="51"/>
      <c r="AK713" s="176"/>
      <c r="AL713" s="215"/>
      <c r="AM713" s="215"/>
      <c r="AN713" s="215"/>
      <c r="AO713" s="215"/>
      <c r="AP713" s="234"/>
      <c r="AQ713" s="2"/>
      <c r="AR713" s="2"/>
      <c r="AS713" s="212"/>
      <c r="AT713" s="212"/>
      <c r="AU713" s="212"/>
      <c r="AV713" s="212"/>
      <c r="AW713" s="214"/>
      <c r="AX713" s="217"/>
      <c r="AY713" s="210"/>
      <c r="AZ713" s="217"/>
      <c r="BA713" s="210"/>
      <c r="BB713" s="212"/>
      <c r="BC713" s="212"/>
      <c r="BD713" s="212"/>
      <c r="BE713" s="212"/>
      <c r="BF713" s="212"/>
      <c r="BG713" s="212"/>
      <c r="BH713" s="212"/>
      <c r="BI713" s="212"/>
      <c r="BJ713" s="212"/>
      <c r="BK713" s="212"/>
      <c r="BL713" s="212"/>
      <c r="BM713" s="212"/>
    </row>
    <row r="714" spans="1:65" ht="76.5" x14ac:dyDescent="0.2">
      <c r="A714" s="218"/>
      <c r="B714" s="224"/>
      <c r="C714" s="212"/>
      <c r="D714" s="212"/>
      <c r="E714" s="212"/>
      <c r="F714" s="213"/>
      <c r="G714" s="217"/>
      <c r="H714" s="211"/>
      <c r="I714" s="211"/>
      <c r="J714" s="211"/>
      <c r="K714" s="221"/>
      <c r="L714" s="219"/>
      <c r="M714" s="212"/>
      <c r="N714" s="210"/>
      <c r="O714" s="215"/>
      <c r="P714" s="217"/>
      <c r="Q714" s="210"/>
      <c r="R714" s="210"/>
      <c r="S714" s="212"/>
      <c r="T714" s="212"/>
      <c r="U714" s="215"/>
      <c r="V714" s="215"/>
      <c r="W714" s="212"/>
      <c r="X714" s="6" t="s">
        <v>776</v>
      </c>
      <c r="Y714" s="2" t="s">
        <v>143</v>
      </c>
      <c r="Z714" s="31">
        <v>42352</v>
      </c>
      <c r="AA714" s="32">
        <v>11715</v>
      </c>
      <c r="AB714" s="9" t="s">
        <v>359</v>
      </c>
      <c r="AC714" s="31">
        <v>42369</v>
      </c>
      <c r="AD714" s="31">
        <v>42735</v>
      </c>
      <c r="AE714" s="71"/>
      <c r="AF714" s="6"/>
      <c r="AG714" s="35">
        <v>85377.96</v>
      </c>
      <c r="AH714" s="176"/>
      <c r="AI714" s="51"/>
      <c r="AJ714" s="51"/>
      <c r="AK714" s="176"/>
      <c r="AL714" s="215"/>
      <c r="AM714" s="215"/>
      <c r="AN714" s="215"/>
      <c r="AO714" s="215"/>
      <c r="AP714" s="234"/>
      <c r="AQ714" s="2"/>
      <c r="AR714" s="2"/>
      <c r="AS714" s="212"/>
      <c r="AT714" s="212"/>
      <c r="AU714" s="212"/>
      <c r="AV714" s="212"/>
      <c r="AW714" s="214"/>
      <c r="AX714" s="217"/>
      <c r="AY714" s="210"/>
      <c r="AZ714" s="217"/>
      <c r="BA714" s="210"/>
      <c r="BB714" s="212"/>
      <c r="BC714" s="212"/>
      <c r="BD714" s="212"/>
      <c r="BE714" s="212"/>
      <c r="BF714" s="212"/>
      <c r="BG714" s="212"/>
      <c r="BH714" s="212"/>
      <c r="BI714" s="212"/>
      <c r="BJ714" s="212"/>
      <c r="BK714" s="212"/>
      <c r="BL714" s="212"/>
      <c r="BM714" s="212"/>
    </row>
    <row r="715" spans="1:65" ht="76.5" x14ac:dyDescent="0.2">
      <c r="A715" s="218"/>
      <c r="B715" s="224"/>
      <c r="C715" s="212"/>
      <c r="D715" s="212"/>
      <c r="E715" s="212"/>
      <c r="F715" s="213"/>
      <c r="G715" s="217"/>
      <c r="H715" s="211"/>
      <c r="I715" s="211"/>
      <c r="J715" s="211"/>
      <c r="K715" s="221"/>
      <c r="L715" s="219"/>
      <c r="M715" s="212"/>
      <c r="N715" s="210"/>
      <c r="O715" s="215"/>
      <c r="P715" s="217"/>
      <c r="Q715" s="210"/>
      <c r="R715" s="210"/>
      <c r="S715" s="212"/>
      <c r="T715" s="212"/>
      <c r="U715" s="215"/>
      <c r="V715" s="215"/>
      <c r="W715" s="212"/>
      <c r="X715" s="6" t="s">
        <v>776</v>
      </c>
      <c r="Y715" s="2" t="s">
        <v>144</v>
      </c>
      <c r="Z715" s="31">
        <v>42723</v>
      </c>
      <c r="AA715" s="32">
        <v>11965</v>
      </c>
      <c r="AB715" s="9" t="s">
        <v>359</v>
      </c>
      <c r="AC715" s="31">
        <v>42735</v>
      </c>
      <c r="AD715" s="31">
        <v>43100</v>
      </c>
      <c r="AE715" s="71"/>
      <c r="AF715" s="6"/>
      <c r="AG715" s="35">
        <v>85377.96</v>
      </c>
      <c r="AH715" s="176"/>
      <c r="AI715" s="51"/>
      <c r="AJ715" s="51"/>
      <c r="AK715" s="176"/>
      <c r="AL715" s="215"/>
      <c r="AM715" s="215"/>
      <c r="AN715" s="215"/>
      <c r="AO715" s="215"/>
      <c r="AP715" s="234"/>
      <c r="AQ715" s="212"/>
      <c r="AR715" s="212"/>
      <c r="AS715" s="212"/>
      <c r="AT715" s="212"/>
      <c r="AU715" s="212"/>
      <c r="AV715" s="212"/>
      <c r="AW715" s="214"/>
      <c r="AX715" s="217"/>
      <c r="AY715" s="210"/>
      <c r="AZ715" s="217"/>
      <c r="BA715" s="210"/>
      <c r="BB715" s="212"/>
      <c r="BC715" s="212"/>
      <c r="BD715" s="212"/>
      <c r="BE715" s="212"/>
      <c r="BF715" s="212"/>
      <c r="BG715" s="212"/>
      <c r="BH715" s="212"/>
      <c r="BI715" s="212"/>
      <c r="BJ715" s="212"/>
      <c r="BK715" s="212"/>
      <c r="BL715" s="212"/>
      <c r="BM715" s="212"/>
    </row>
    <row r="716" spans="1:65" ht="76.5" x14ac:dyDescent="0.2">
      <c r="A716" s="218"/>
      <c r="B716" s="224"/>
      <c r="C716" s="212"/>
      <c r="D716" s="212"/>
      <c r="E716" s="212"/>
      <c r="F716" s="213"/>
      <c r="G716" s="217"/>
      <c r="H716" s="211"/>
      <c r="I716" s="211"/>
      <c r="J716" s="211"/>
      <c r="K716" s="221"/>
      <c r="L716" s="219"/>
      <c r="M716" s="212"/>
      <c r="N716" s="210"/>
      <c r="O716" s="215"/>
      <c r="P716" s="217"/>
      <c r="Q716" s="210"/>
      <c r="R716" s="210"/>
      <c r="S716" s="212"/>
      <c r="T716" s="212"/>
      <c r="U716" s="215"/>
      <c r="V716" s="215"/>
      <c r="W716" s="212"/>
      <c r="X716" s="6" t="s">
        <v>776</v>
      </c>
      <c r="Y716" s="2" t="s">
        <v>116</v>
      </c>
      <c r="Z716" s="31">
        <v>43077</v>
      </c>
      <c r="AA716" s="32">
        <v>12203</v>
      </c>
      <c r="AB716" s="9" t="s">
        <v>714</v>
      </c>
      <c r="AC716" s="31">
        <v>43100</v>
      </c>
      <c r="AD716" s="31">
        <v>43465</v>
      </c>
      <c r="AE716" s="71"/>
      <c r="AF716" s="6"/>
      <c r="AG716" s="35">
        <v>85377.96</v>
      </c>
      <c r="AH716" s="176"/>
      <c r="AI716" s="51"/>
      <c r="AJ716" s="51"/>
      <c r="AK716" s="176"/>
      <c r="AL716" s="215"/>
      <c r="AM716" s="215"/>
      <c r="AN716" s="215"/>
      <c r="AO716" s="215"/>
      <c r="AP716" s="234"/>
      <c r="AQ716" s="212"/>
      <c r="AR716" s="212"/>
      <c r="AS716" s="212"/>
      <c r="AT716" s="212"/>
      <c r="AU716" s="212"/>
      <c r="AV716" s="212"/>
      <c r="AW716" s="214"/>
      <c r="AX716" s="217"/>
      <c r="AY716" s="210"/>
      <c r="AZ716" s="217"/>
      <c r="BA716" s="210"/>
      <c r="BB716" s="212"/>
      <c r="BC716" s="212"/>
      <c r="BD716" s="212"/>
      <c r="BE716" s="212"/>
      <c r="BF716" s="212"/>
      <c r="BG716" s="212"/>
      <c r="BH716" s="212"/>
      <c r="BI716" s="212"/>
      <c r="BJ716" s="212"/>
      <c r="BK716" s="212"/>
      <c r="BL716" s="212"/>
      <c r="BM716" s="212"/>
    </row>
    <row r="717" spans="1:65" ht="76.5" x14ac:dyDescent="0.2">
      <c r="A717" s="218"/>
      <c r="B717" s="224"/>
      <c r="C717" s="212"/>
      <c r="D717" s="212"/>
      <c r="E717" s="212"/>
      <c r="F717" s="213"/>
      <c r="G717" s="217"/>
      <c r="H717" s="211"/>
      <c r="I717" s="211"/>
      <c r="J717" s="211"/>
      <c r="K717" s="221"/>
      <c r="L717" s="219"/>
      <c r="M717" s="212"/>
      <c r="N717" s="210"/>
      <c r="O717" s="215"/>
      <c r="P717" s="217"/>
      <c r="Q717" s="210"/>
      <c r="R717" s="210"/>
      <c r="S717" s="212"/>
      <c r="T717" s="212"/>
      <c r="U717" s="215"/>
      <c r="V717" s="215"/>
      <c r="W717" s="212"/>
      <c r="X717" s="6" t="s">
        <v>776</v>
      </c>
      <c r="Y717" s="2" t="s">
        <v>119</v>
      </c>
      <c r="Z717" s="31">
        <v>43445</v>
      </c>
      <c r="AA717" s="32">
        <v>12472</v>
      </c>
      <c r="AB717" s="9" t="s">
        <v>1057</v>
      </c>
      <c r="AC717" s="31">
        <v>43465</v>
      </c>
      <c r="AD717" s="31">
        <v>43646</v>
      </c>
      <c r="AE717" s="71"/>
      <c r="AF717" s="51"/>
      <c r="AG717" s="35">
        <v>42688.98</v>
      </c>
      <c r="AH717" s="176"/>
      <c r="AI717" s="51"/>
      <c r="AJ717" s="51"/>
      <c r="AK717" s="176"/>
      <c r="AL717" s="215"/>
      <c r="AM717" s="215"/>
      <c r="AN717" s="215"/>
      <c r="AO717" s="215"/>
      <c r="AP717" s="234"/>
      <c r="AQ717" s="212"/>
      <c r="AR717" s="212"/>
      <c r="AS717" s="212"/>
      <c r="AT717" s="212"/>
      <c r="AU717" s="212"/>
      <c r="AV717" s="212"/>
      <c r="AW717" s="214"/>
      <c r="AX717" s="217"/>
      <c r="AY717" s="210"/>
      <c r="AZ717" s="217"/>
      <c r="BA717" s="210"/>
      <c r="BB717" s="212"/>
      <c r="BC717" s="212"/>
      <c r="BD717" s="212"/>
      <c r="BE717" s="212"/>
      <c r="BF717" s="212"/>
      <c r="BG717" s="212"/>
      <c r="BH717" s="212"/>
      <c r="BI717" s="212"/>
      <c r="BJ717" s="212"/>
      <c r="BK717" s="212"/>
      <c r="BL717" s="212"/>
      <c r="BM717" s="212"/>
    </row>
    <row r="718" spans="1:65" ht="76.5" x14ac:dyDescent="0.2">
      <c r="A718" s="218"/>
      <c r="B718" s="224"/>
      <c r="C718" s="212"/>
      <c r="D718" s="212"/>
      <c r="E718" s="212"/>
      <c r="F718" s="213"/>
      <c r="G718" s="217"/>
      <c r="H718" s="211"/>
      <c r="I718" s="211"/>
      <c r="J718" s="211"/>
      <c r="K718" s="221"/>
      <c r="L718" s="219"/>
      <c r="M718" s="212"/>
      <c r="N718" s="210"/>
      <c r="O718" s="215"/>
      <c r="P718" s="217"/>
      <c r="Q718" s="210"/>
      <c r="R718" s="210"/>
      <c r="S718" s="212"/>
      <c r="T718" s="212"/>
      <c r="U718" s="215"/>
      <c r="V718" s="215"/>
      <c r="W718" s="212"/>
      <c r="X718" s="6" t="s">
        <v>776</v>
      </c>
      <c r="Y718" s="2" t="s">
        <v>117</v>
      </c>
      <c r="Z718" s="31">
        <v>43640</v>
      </c>
      <c r="AA718" s="32">
        <v>12584</v>
      </c>
      <c r="AB718" s="9" t="s">
        <v>1057</v>
      </c>
      <c r="AC718" s="31">
        <v>43646</v>
      </c>
      <c r="AD718" s="31">
        <v>43830</v>
      </c>
      <c r="AE718" s="71"/>
      <c r="AF718" s="51"/>
      <c r="AG718" s="35">
        <v>42688.98</v>
      </c>
      <c r="AH718" s="176"/>
      <c r="AI718" s="51"/>
      <c r="AJ718" s="51"/>
      <c r="AK718" s="176"/>
      <c r="AL718" s="215"/>
      <c r="AM718" s="215"/>
      <c r="AN718" s="215"/>
      <c r="AO718" s="215"/>
      <c r="AP718" s="3"/>
      <c r="AQ718" s="2"/>
      <c r="AR718" s="2"/>
      <c r="AS718" s="2"/>
      <c r="AT718" s="2"/>
      <c r="AU718" s="2"/>
      <c r="AV718" s="2"/>
      <c r="AW718" s="8"/>
      <c r="AX718" s="32"/>
      <c r="AY718" s="31"/>
      <c r="AZ718" s="32"/>
      <c r="BA718" s="31"/>
      <c r="BB718" s="2"/>
      <c r="BC718" s="2"/>
      <c r="BD718" s="2"/>
      <c r="BE718" s="2"/>
      <c r="BF718" s="2"/>
      <c r="BG718" s="2"/>
      <c r="BH718" s="2"/>
      <c r="BI718" s="2"/>
      <c r="BJ718" s="2"/>
      <c r="BK718" s="2"/>
      <c r="BL718" s="2"/>
      <c r="BM718" s="2"/>
    </row>
    <row r="719" spans="1:65" ht="76.5" x14ac:dyDescent="0.2">
      <c r="A719" s="218"/>
      <c r="B719" s="224"/>
      <c r="C719" s="212"/>
      <c r="D719" s="212"/>
      <c r="E719" s="212"/>
      <c r="F719" s="213"/>
      <c r="G719" s="217"/>
      <c r="H719" s="211"/>
      <c r="I719" s="211"/>
      <c r="J719" s="211"/>
      <c r="K719" s="221"/>
      <c r="L719" s="219"/>
      <c r="M719" s="212"/>
      <c r="N719" s="210"/>
      <c r="O719" s="215"/>
      <c r="P719" s="217"/>
      <c r="Q719" s="210"/>
      <c r="R719" s="210"/>
      <c r="S719" s="212"/>
      <c r="T719" s="212"/>
      <c r="U719" s="215"/>
      <c r="V719" s="215"/>
      <c r="W719" s="212"/>
      <c r="X719" s="6" t="s">
        <v>776</v>
      </c>
      <c r="Y719" s="2" t="s">
        <v>217</v>
      </c>
      <c r="Z719" s="31">
        <v>43812</v>
      </c>
      <c r="AA719" s="32">
        <v>12715</v>
      </c>
      <c r="AB719" s="9" t="s">
        <v>1057</v>
      </c>
      <c r="AC719" s="31">
        <v>43830</v>
      </c>
      <c r="AD719" s="31">
        <v>44012</v>
      </c>
      <c r="AE719" s="71"/>
      <c r="AF719" s="51"/>
      <c r="AG719" s="35">
        <v>42688.98</v>
      </c>
      <c r="AH719" s="176"/>
      <c r="AI719" s="51"/>
      <c r="AJ719" s="51"/>
      <c r="AK719" s="176"/>
      <c r="AL719" s="215"/>
      <c r="AM719" s="215"/>
      <c r="AN719" s="215"/>
      <c r="AO719" s="215"/>
      <c r="AP719" s="3"/>
      <c r="AQ719" s="2"/>
      <c r="AR719" s="2"/>
      <c r="AS719" s="2"/>
      <c r="AT719" s="2"/>
      <c r="AU719" s="2"/>
      <c r="AV719" s="2"/>
      <c r="AW719" s="8"/>
      <c r="AX719" s="32"/>
      <c r="AY719" s="31"/>
      <c r="AZ719" s="32"/>
      <c r="BA719" s="31"/>
      <c r="BB719" s="2"/>
      <c r="BC719" s="2"/>
      <c r="BD719" s="2"/>
      <c r="BE719" s="2"/>
      <c r="BF719" s="2"/>
      <c r="BG719" s="2"/>
      <c r="BH719" s="2"/>
      <c r="BI719" s="2"/>
      <c r="BJ719" s="2"/>
      <c r="BK719" s="2"/>
      <c r="BL719" s="2"/>
      <c r="BM719" s="2"/>
    </row>
    <row r="720" spans="1:65" ht="38.25" x14ac:dyDescent="0.2">
      <c r="A720" s="218">
        <v>184</v>
      </c>
      <c r="B720" s="224">
        <v>123180224</v>
      </c>
      <c r="C720" s="212"/>
      <c r="D720" s="212" t="s">
        <v>131</v>
      </c>
      <c r="E720" s="212"/>
      <c r="F720" s="213" t="s">
        <v>613</v>
      </c>
      <c r="G720" s="217" t="s">
        <v>214</v>
      </c>
      <c r="H720" s="211"/>
      <c r="I720" s="211"/>
      <c r="J720" s="211"/>
      <c r="K720" s="221" t="s">
        <v>122</v>
      </c>
      <c r="L720" s="219" t="s">
        <v>202</v>
      </c>
      <c r="M720" s="212" t="s">
        <v>212</v>
      </c>
      <c r="N720" s="210">
        <v>41052</v>
      </c>
      <c r="O720" s="215">
        <v>43887.6</v>
      </c>
      <c r="P720" s="217" t="s">
        <v>427</v>
      </c>
      <c r="Q720" s="210">
        <v>41052</v>
      </c>
      <c r="R720" s="210">
        <v>41274</v>
      </c>
      <c r="S720" s="212" t="s">
        <v>134</v>
      </c>
      <c r="T720" s="212"/>
      <c r="U720" s="215"/>
      <c r="V720" s="215"/>
      <c r="W720" s="212" t="s">
        <v>129</v>
      </c>
      <c r="X720" s="6" t="s">
        <v>776</v>
      </c>
      <c r="Y720" s="2" t="s">
        <v>130</v>
      </c>
      <c r="Z720" s="31">
        <v>41274</v>
      </c>
      <c r="AA720" s="32">
        <v>10963</v>
      </c>
      <c r="AB720" s="9" t="s">
        <v>860</v>
      </c>
      <c r="AC720" s="31">
        <v>41274</v>
      </c>
      <c r="AD720" s="31">
        <v>41639</v>
      </c>
      <c r="AE720" s="34"/>
      <c r="AF720" s="6"/>
      <c r="AG720" s="35">
        <v>72144</v>
      </c>
      <c r="AH720" s="176"/>
      <c r="AI720" s="51"/>
      <c r="AJ720" s="51"/>
      <c r="AK720" s="176"/>
      <c r="AL720" s="215">
        <f>O720-AH720+AG720-AH721+AG721-AH722+AG722-AH723+AG723-AH724+AG724-AH725+AG725-AH726+AG726-AH727+AG727-AH728+AG728</f>
        <v>626566.26</v>
      </c>
      <c r="AM720" s="215">
        <f>192219.6+78972.12+6581.01+6581.01+6581.01+6581.01+6581.01+6581.01+6581.01+6581.01+6581.01+6581.01+6581.01+6581.01+6581.01+6581.01+6581.01+6581.01+6581.01+6581.01+6581.01+6581.01+6581.01+6581.01+6581.01+6581.01+6581.01+6581.01+6581.01+6581.01+6581.01+6581.01+6581.01+6581.01+6581.01+6581.01+6581.01+6581.01</f>
        <v>508108.08000000031</v>
      </c>
      <c r="AN720" s="215">
        <v>78972.12</v>
      </c>
      <c r="AO720" s="215">
        <f>AM720+AN720</f>
        <v>587080.2000000003</v>
      </c>
      <c r="AP720" s="234"/>
      <c r="AQ720" s="7"/>
      <c r="AR720" s="7"/>
      <c r="AS720" s="211"/>
      <c r="AT720" s="212"/>
      <c r="AU720" s="212"/>
      <c r="AV720" s="212" t="s">
        <v>120</v>
      </c>
      <c r="AW720" s="214" t="s">
        <v>218</v>
      </c>
      <c r="AX720" s="217" t="s">
        <v>442</v>
      </c>
      <c r="AY720" s="210">
        <v>41064</v>
      </c>
      <c r="AZ720" s="217" t="s">
        <v>442</v>
      </c>
      <c r="BA720" s="210">
        <v>41064</v>
      </c>
      <c r="BB720" s="212"/>
      <c r="BC720" s="212"/>
      <c r="BD720" s="212"/>
      <c r="BE720" s="212"/>
      <c r="BF720" s="212"/>
      <c r="BG720" s="212"/>
      <c r="BH720" s="212"/>
      <c r="BI720" s="212"/>
      <c r="BJ720" s="212"/>
      <c r="BK720" s="212"/>
      <c r="BL720" s="212"/>
      <c r="BM720" s="212"/>
    </row>
    <row r="721" spans="1:65" ht="38.25" x14ac:dyDescent="0.2">
      <c r="A721" s="218"/>
      <c r="B721" s="224"/>
      <c r="C721" s="212"/>
      <c r="D721" s="212"/>
      <c r="E721" s="212"/>
      <c r="F721" s="213"/>
      <c r="G721" s="217"/>
      <c r="H721" s="211"/>
      <c r="I721" s="211"/>
      <c r="J721" s="211"/>
      <c r="K721" s="221"/>
      <c r="L721" s="219"/>
      <c r="M721" s="212"/>
      <c r="N721" s="210"/>
      <c r="O721" s="215"/>
      <c r="P721" s="217"/>
      <c r="Q721" s="210"/>
      <c r="R721" s="210"/>
      <c r="S721" s="212"/>
      <c r="T721" s="212"/>
      <c r="U721" s="215"/>
      <c r="V721" s="215"/>
      <c r="W721" s="212"/>
      <c r="X721" s="6" t="s">
        <v>776</v>
      </c>
      <c r="Y721" s="2" t="s">
        <v>132</v>
      </c>
      <c r="Z721" s="31">
        <v>41639</v>
      </c>
      <c r="AA721" s="32">
        <v>11218</v>
      </c>
      <c r="AB721" s="9" t="s">
        <v>857</v>
      </c>
      <c r="AC721" s="31">
        <v>41639</v>
      </c>
      <c r="AD721" s="31">
        <v>42004</v>
      </c>
      <c r="AE721" s="34">
        <v>5.6054500000000003</v>
      </c>
      <c r="AF721" s="6"/>
      <c r="AG721" s="35">
        <v>76188</v>
      </c>
      <c r="AH721" s="176"/>
      <c r="AI721" s="51"/>
      <c r="AJ721" s="51"/>
      <c r="AK721" s="176"/>
      <c r="AL721" s="215"/>
      <c r="AM721" s="215"/>
      <c r="AN721" s="215"/>
      <c r="AO721" s="215"/>
      <c r="AP721" s="234"/>
      <c r="AQ721" s="7"/>
      <c r="AR721" s="7"/>
      <c r="AS721" s="211"/>
      <c r="AT721" s="212"/>
      <c r="AU721" s="212"/>
      <c r="AV721" s="212"/>
      <c r="AW721" s="214"/>
      <c r="AX721" s="217"/>
      <c r="AY721" s="210"/>
      <c r="AZ721" s="217"/>
      <c r="BA721" s="210"/>
      <c r="BB721" s="212"/>
      <c r="BC721" s="212"/>
      <c r="BD721" s="212"/>
      <c r="BE721" s="212"/>
      <c r="BF721" s="212"/>
      <c r="BG721" s="212"/>
      <c r="BH721" s="212"/>
      <c r="BI721" s="212"/>
      <c r="BJ721" s="212"/>
      <c r="BK721" s="212"/>
      <c r="BL721" s="212"/>
      <c r="BM721" s="212"/>
    </row>
    <row r="722" spans="1:65" ht="76.5" x14ac:dyDescent="0.2">
      <c r="A722" s="218"/>
      <c r="B722" s="224"/>
      <c r="C722" s="212"/>
      <c r="D722" s="212"/>
      <c r="E722" s="212"/>
      <c r="F722" s="213"/>
      <c r="G722" s="217"/>
      <c r="H722" s="211"/>
      <c r="I722" s="211"/>
      <c r="J722" s="211"/>
      <c r="K722" s="221"/>
      <c r="L722" s="219"/>
      <c r="M722" s="212"/>
      <c r="N722" s="210"/>
      <c r="O722" s="215"/>
      <c r="P722" s="217"/>
      <c r="Q722" s="210"/>
      <c r="R722" s="210"/>
      <c r="S722" s="212"/>
      <c r="T722" s="212"/>
      <c r="U722" s="215"/>
      <c r="V722" s="215"/>
      <c r="W722" s="212"/>
      <c r="X722" s="6" t="s">
        <v>776</v>
      </c>
      <c r="Y722" s="2" t="s">
        <v>142</v>
      </c>
      <c r="Z722" s="31">
        <v>41988</v>
      </c>
      <c r="AA722" s="32">
        <v>11460</v>
      </c>
      <c r="AB722" s="9" t="s">
        <v>247</v>
      </c>
      <c r="AC722" s="31">
        <v>42004</v>
      </c>
      <c r="AD722" s="31">
        <v>42369</v>
      </c>
      <c r="AE722" s="34">
        <v>3.6543000000000001</v>
      </c>
      <c r="AF722" s="6"/>
      <c r="AG722" s="35">
        <v>78972.12</v>
      </c>
      <c r="AH722" s="176"/>
      <c r="AI722" s="51"/>
      <c r="AJ722" s="51"/>
      <c r="AK722" s="176"/>
      <c r="AL722" s="215"/>
      <c r="AM722" s="215"/>
      <c r="AN722" s="215"/>
      <c r="AO722" s="215"/>
      <c r="AP722" s="234"/>
      <c r="AQ722" s="7"/>
      <c r="AR722" s="7"/>
      <c r="AS722" s="211"/>
      <c r="AT722" s="212"/>
      <c r="AU722" s="212"/>
      <c r="AV722" s="212"/>
      <c r="AW722" s="214"/>
      <c r="AX722" s="217"/>
      <c r="AY722" s="210"/>
      <c r="AZ722" s="217"/>
      <c r="BA722" s="210"/>
      <c r="BB722" s="212"/>
      <c r="BC722" s="212"/>
      <c r="BD722" s="212"/>
      <c r="BE722" s="212"/>
      <c r="BF722" s="212"/>
      <c r="BG722" s="212"/>
      <c r="BH722" s="212"/>
      <c r="BI722" s="212"/>
      <c r="BJ722" s="212"/>
      <c r="BK722" s="212"/>
      <c r="BL722" s="212"/>
      <c r="BM722" s="212"/>
    </row>
    <row r="723" spans="1:65" ht="76.5" x14ac:dyDescent="0.2">
      <c r="A723" s="218"/>
      <c r="B723" s="224"/>
      <c r="C723" s="212"/>
      <c r="D723" s="212"/>
      <c r="E723" s="212"/>
      <c r="F723" s="213"/>
      <c r="G723" s="217"/>
      <c r="H723" s="211"/>
      <c r="I723" s="211"/>
      <c r="J723" s="211"/>
      <c r="K723" s="221"/>
      <c r="L723" s="219"/>
      <c r="M723" s="212"/>
      <c r="N723" s="210"/>
      <c r="O723" s="215"/>
      <c r="P723" s="217"/>
      <c r="Q723" s="210"/>
      <c r="R723" s="210"/>
      <c r="S723" s="212"/>
      <c r="T723" s="212"/>
      <c r="U723" s="215"/>
      <c r="V723" s="215"/>
      <c r="W723" s="212"/>
      <c r="X723" s="6" t="s">
        <v>776</v>
      </c>
      <c r="Y723" s="2" t="s">
        <v>143</v>
      </c>
      <c r="Z723" s="31">
        <v>42352</v>
      </c>
      <c r="AA723" s="32">
        <v>11715</v>
      </c>
      <c r="AB723" s="9" t="s">
        <v>358</v>
      </c>
      <c r="AC723" s="31">
        <v>42369</v>
      </c>
      <c r="AD723" s="31">
        <v>42735</v>
      </c>
      <c r="AE723" s="34"/>
      <c r="AF723" s="6"/>
      <c r="AG723" s="35">
        <v>78972.12</v>
      </c>
      <c r="AH723" s="176"/>
      <c r="AI723" s="51"/>
      <c r="AJ723" s="51"/>
      <c r="AK723" s="176"/>
      <c r="AL723" s="215"/>
      <c r="AM723" s="215"/>
      <c r="AN723" s="215"/>
      <c r="AO723" s="215"/>
      <c r="AP723" s="234"/>
      <c r="AQ723" s="7"/>
      <c r="AR723" s="7"/>
      <c r="AS723" s="211"/>
      <c r="AT723" s="212"/>
      <c r="AU723" s="212"/>
      <c r="AV723" s="212"/>
      <c r="AW723" s="214"/>
      <c r="AX723" s="217"/>
      <c r="AY723" s="210"/>
      <c r="AZ723" s="217"/>
      <c r="BA723" s="210"/>
      <c r="BB723" s="212"/>
      <c r="BC723" s="212"/>
      <c r="BD723" s="212"/>
      <c r="BE723" s="212"/>
      <c r="BF723" s="212"/>
      <c r="BG723" s="212"/>
      <c r="BH723" s="212"/>
      <c r="BI723" s="212"/>
      <c r="BJ723" s="212"/>
      <c r="BK723" s="212"/>
      <c r="BL723" s="212"/>
      <c r="BM723" s="212"/>
    </row>
    <row r="724" spans="1:65" ht="76.5" x14ac:dyDescent="0.2">
      <c r="A724" s="218"/>
      <c r="B724" s="224"/>
      <c r="C724" s="212"/>
      <c r="D724" s="212"/>
      <c r="E724" s="212"/>
      <c r="F724" s="213"/>
      <c r="G724" s="217"/>
      <c r="H724" s="211"/>
      <c r="I724" s="211"/>
      <c r="J724" s="211"/>
      <c r="K724" s="221"/>
      <c r="L724" s="219"/>
      <c r="M724" s="212"/>
      <c r="N724" s="210"/>
      <c r="O724" s="215"/>
      <c r="P724" s="217"/>
      <c r="Q724" s="210"/>
      <c r="R724" s="210"/>
      <c r="S724" s="212"/>
      <c r="T724" s="212"/>
      <c r="U724" s="215"/>
      <c r="V724" s="215"/>
      <c r="W724" s="212"/>
      <c r="X724" s="6" t="s">
        <v>776</v>
      </c>
      <c r="Y724" s="2" t="s">
        <v>144</v>
      </c>
      <c r="Z724" s="31">
        <v>42723</v>
      </c>
      <c r="AA724" s="32">
        <v>11965</v>
      </c>
      <c r="AB724" s="9" t="s">
        <v>520</v>
      </c>
      <c r="AC724" s="31">
        <v>42735</v>
      </c>
      <c r="AD724" s="31">
        <v>43100</v>
      </c>
      <c r="AE724" s="34"/>
      <c r="AF724" s="6"/>
      <c r="AG724" s="35">
        <v>78972.12</v>
      </c>
      <c r="AH724" s="176"/>
      <c r="AI724" s="51"/>
      <c r="AJ724" s="51"/>
      <c r="AK724" s="176"/>
      <c r="AL724" s="215"/>
      <c r="AM724" s="215"/>
      <c r="AN724" s="215"/>
      <c r="AO724" s="215"/>
      <c r="AP724" s="234"/>
      <c r="AQ724" s="211"/>
      <c r="AR724" s="211"/>
      <c r="AS724" s="211"/>
      <c r="AT724" s="212"/>
      <c r="AU724" s="212"/>
      <c r="AV724" s="212"/>
      <c r="AW724" s="214"/>
      <c r="AX724" s="217"/>
      <c r="AY724" s="210"/>
      <c r="AZ724" s="217"/>
      <c r="BA724" s="210"/>
      <c r="BB724" s="212"/>
      <c r="BC724" s="212"/>
      <c r="BD724" s="212"/>
      <c r="BE724" s="212"/>
      <c r="BF724" s="212"/>
      <c r="BG724" s="212"/>
      <c r="BH724" s="212"/>
      <c r="BI724" s="212"/>
      <c r="BJ724" s="212"/>
      <c r="BK724" s="212"/>
      <c r="BL724" s="212"/>
      <c r="BM724" s="212"/>
    </row>
    <row r="725" spans="1:65" ht="76.5" x14ac:dyDescent="0.2">
      <c r="A725" s="218"/>
      <c r="B725" s="224"/>
      <c r="C725" s="212"/>
      <c r="D725" s="212"/>
      <c r="E725" s="212"/>
      <c r="F725" s="213"/>
      <c r="G725" s="217"/>
      <c r="H725" s="211"/>
      <c r="I725" s="211"/>
      <c r="J725" s="211"/>
      <c r="K725" s="221"/>
      <c r="L725" s="219"/>
      <c r="M725" s="212"/>
      <c r="N725" s="210"/>
      <c r="O725" s="215"/>
      <c r="P725" s="217"/>
      <c r="Q725" s="210"/>
      <c r="R725" s="210"/>
      <c r="S725" s="212"/>
      <c r="T725" s="212"/>
      <c r="U725" s="215"/>
      <c r="V725" s="215"/>
      <c r="W725" s="212"/>
      <c r="X725" s="6" t="s">
        <v>776</v>
      </c>
      <c r="Y725" s="2" t="s">
        <v>116</v>
      </c>
      <c r="Z725" s="31">
        <v>43077</v>
      </c>
      <c r="AA725" s="32">
        <v>12203</v>
      </c>
      <c r="AB725" s="9" t="s">
        <v>713</v>
      </c>
      <c r="AC725" s="31">
        <v>43100</v>
      </c>
      <c r="AD725" s="31">
        <v>43465</v>
      </c>
      <c r="AE725" s="34"/>
      <c r="AF725" s="6"/>
      <c r="AG725" s="35">
        <v>78972.12</v>
      </c>
      <c r="AH725" s="176"/>
      <c r="AI725" s="51"/>
      <c r="AJ725" s="51"/>
      <c r="AK725" s="176"/>
      <c r="AL725" s="215"/>
      <c r="AM725" s="215"/>
      <c r="AN725" s="215"/>
      <c r="AO725" s="215"/>
      <c r="AP725" s="234"/>
      <c r="AQ725" s="211"/>
      <c r="AR725" s="211"/>
      <c r="AS725" s="211"/>
      <c r="AT725" s="212"/>
      <c r="AU725" s="212"/>
      <c r="AV725" s="212"/>
      <c r="AW725" s="214"/>
      <c r="AX725" s="217"/>
      <c r="AY725" s="210"/>
      <c r="AZ725" s="217"/>
      <c r="BA725" s="210"/>
      <c r="BB725" s="212"/>
      <c r="BC725" s="212"/>
      <c r="BD725" s="212"/>
      <c r="BE725" s="212"/>
      <c r="BF725" s="212"/>
      <c r="BG725" s="212"/>
      <c r="BH725" s="212"/>
      <c r="BI725" s="212"/>
      <c r="BJ725" s="212"/>
      <c r="BK725" s="212"/>
      <c r="BL725" s="212"/>
      <c r="BM725" s="212"/>
    </row>
    <row r="726" spans="1:65" ht="76.5" x14ac:dyDescent="0.2">
      <c r="A726" s="218"/>
      <c r="B726" s="224"/>
      <c r="C726" s="212"/>
      <c r="D726" s="212"/>
      <c r="E726" s="212"/>
      <c r="F726" s="213"/>
      <c r="G726" s="217"/>
      <c r="H726" s="211"/>
      <c r="I726" s="211"/>
      <c r="J726" s="211"/>
      <c r="K726" s="221"/>
      <c r="L726" s="219"/>
      <c r="M726" s="212"/>
      <c r="N726" s="210"/>
      <c r="O726" s="215"/>
      <c r="P726" s="217"/>
      <c r="Q726" s="210"/>
      <c r="R726" s="210"/>
      <c r="S726" s="212"/>
      <c r="T726" s="212"/>
      <c r="U726" s="215"/>
      <c r="V726" s="215"/>
      <c r="W726" s="212"/>
      <c r="X726" s="6" t="s">
        <v>776</v>
      </c>
      <c r="Y726" s="2" t="s">
        <v>119</v>
      </c>
      <c r="Z726" s="31">
        <v>43445</v>
      </c>
      <c r="AA726" s="32">
        <v>12472</v>
      </c>
      <c r="AB726" s="9" t="s">
        <v>1056</v>
      </c>
      <c r="AC726" s="31">
        <v>43465</v>
      </c>
      <c r="AD726" s="31">
        <v>43646</v>
      </c>
      <c r="AE726" s="34"/>
      <c r="AF726" s="51"/>
      <c r="AG726" s="35">
        <v>39486.06</v>
      </c>
      <c r="AH726" s="176"/>
      <c r="AI726" s="51"/>
      <c r="AJ726" s="51"/>
      <c r="AK726" s="176"/>
      <c r="AL726" s="215"/>
      <c r="AM726" s="215"/>
      <c r="AN726" s="215"/>
      <c r="AO726" s="215"/>
      <c r="AP726" s="234"/>
      <c r="AQ726" s="211"/>
      <c r="AR726" s="211"/>
      <c r="AS726" s="211"/>
      <c r="AT726" s="212"/>
      <c r="AU726" s="212"/>
      <c r="AV726" s="212"/>
      <c r="AW726" s="214"/>
      <c r="AX726" s="217"/>
      <c r="AY726" s="210"/>
      <c r="AZ726" s="217"/>
      <c r="BA726" s="210"/>
      <c r="BB726" s="212"/>
      <c r="BC726" s="212"/>
      <c r="BD726" s="212"/>
      <c r="BE726" s="212"/>
      <c r="BF726" s="212"/>
      <c r="BG726" s="2"/>
      <c r="BH726" s="212"/>
      <c r="BI726" s="212"/>
      <c r="BJ726" s="212"/>
      <c r="BK726" s="212"/>
      <c r="BL726" s="2"/>
      <c r="BM726" s="212"/>
    </row>
    <row r="727" spans="1:65" ht="76.5" x14ac:dyDescent="0.2">
      <c r="A727" s="218"/>
      <c r="B727" s="224"/>
      <c r="C727" s="212"/>
      <c r="D727" s="212"/>
      <c r="E727" s="212"/>
      <c r="F727" s="213"/>
      <c r="G727" s="217"/>
      <c r="H727" s="211"/>
      <c r="I727" s="211"/>
      <c r="J727" s="211"/>
      <c r="K727" s="221"/>
      <c r="L727" s="219"/>
      <c r="M727" s="212"/>
      <c r="N727" s="210"/>
      <c r="O727" s="215"/>
      <c r="P727" s="217"/>
      <c r="Q727" s="210"/>
      <c r="R727" s="210"/>
      <c r="S727" s="212"/>
      <c r="T727" s="212"/>
      <c r="U727" s="215"/>
      <c r="V727" s="215"/>
      <c r="W727" s="212"/>
      <c r="X727" s="6" t="s">
        <v>776</v>
      </c>
      <c r="Y727" s="2" t="s">
        <v>117</v>
      </c>
      <c r="Z727" s="31">
        <v>43640</v>
      </c>
      <c r="AA727" s="32">
        <v>12584</v>
      </c>
      <c r="AB727" s="9" t="s">
        <v>1056</v>
      </c>
      <c r="AC727" s="31">
        <v>43646</v>
      </c>
      <c r="AD727" s="31">
        <v>43830</v>
      </c>
      <c r="AE727" s="34"/>
      <c r="AF727" s="51"/>
      <c r="AG727" s="35">
        <v>39486.06</v>
      </c>
      <c r="AH727" s="176"/>
      <c r="AI727" s="51"/>
      <c r="AJ727" s="51"/>
      <c r="AK727" s="176"/>
      <c r="AL727" s="215"/>
      <c r="AM727" s="215"/>
      <c r="AN727" s="215"/>
      <c r="AO727" s="215"/>
      <c r="AP727" s="3"/>
      <c r="AQ727" s="7"/>
      <c r="AR727" s="7"/>
      <c r="AS727" s="7"/>
      <c r="AT727" s="2"/>
      <c r="AU727" s="2"/>
      <c r="AV727" s="2"/>
      <c r="AW727" s="8"/>
      <c r="AX727" s="32"/>
      <c r="AY727" s="31"/>
      <c r="AZ727" s="32"/>
      <c r="BA727" s="31"/>
      <c r="BB727" s="2"/>
      <c r="BC727" s="2"/>
      <c r="BD727" s="2"/>
      <c r="BE727" s="2"/>
      <c r="BF727" s="2"/>
      <c r="BG727" s="2"/>
      <c r="BH727" s="2"/>
      <c r="BI727" s="2"/>
      <c r="BJ727" s="2"/>
      <c r="BK727" s="2"/>
      <c r="BL727" s="2"/>
      <c r="BM727" s="2"/>
    </row>
    <row r="728" spans="1:65" ht="77.25" thickBot="1" x14ac:dyDescent="0.25">
      <c r="A728" s="226"/>
      <c r="B728" s="225"/>
      <c r="C728" s="223"/>
      <c r="D728" s="223"/>
      <c r="E728" s="223"/>
      <c r="F728" s="222"/>
      <c r="G728" s="229"/>
      <c r="H728" s="232"/>
      <c r="I728" s="232"/>
      <c r="J728" s="232"/>
      <c r="K728" s="231"/>
      <c r="L728" s="230"/>
      <c r="M728" s="223"/>
      <c r="N728" s="228"/>
      <c r="O728" s="227"/>
      <c r="P728" s="229"/>
      <c r="Q728" s="228"/>
      <c r="R728" s="228"/>
      <c r="S728" s="223"/>
      <c r="T728" s="223"/>
      <c r="U728" s="227"/>
      <c r="V728" s="227"/>
      <c r="W728" s="223"/>
      <c r="X728" s="186" t="s">
        <v>776</v>
      </c>
      <c r="Y728" s="187" t="s">
        <v>217</v>
      </c>
      <c r="Z728" s="188">
        <v>43812</v>
      </c>
      <c r="AA728" s="189">
        <v>12715</v>
      </c>
      <c r="AB728" s="190" t="s">
        <v>1056</v>
      </c>
      <c r="AC728" s="188">
        <v>43830</v>
      </c>
      <c r="AD728" s="188">
        <v>44012</v>
      </c>
      <c r="AE728" s="191"/>
      <c r="AF728" s="192"/>
      <c r="AG728" s="193">
        <v>39486.06</v>
      </c>
      <c r="AH728" s="194"/>
      <c r="AI728" s="192"/>
      <c r="AJ728" s="192"/>
      <c r="AK728" s="194"/>
      <c r="AL728" s="227"/>
      <c r="AM728" s="227"/>
      <c r="AN728" s="227"/>
      <c r="AO728" s="227"/>
      <c r="AP728" s="195"/>
      <c r="AQ728" s="196"/>
      <c r="AR728" s="196"/>
      <c r="AS728" s="196"/>
      <c r="AT728" s="187"/>
      <c r="AU728" s="187"/>
      <c r="AV728" s="187"/>
      <c r="AW728" s="197"/>
      <c r="AX728" s="189"/>
      <c r="AY728" s="188"/>
      <c r="AZ728" s="189"/>
      <c r="BA728" s="188"/>
      <c r="BB728" s="187"/>
      <c r="BC728" s="187"/>
      <c r="BD728" s="187"/>
      <c r="BE728" s="187"/>
      <c r="BF728" s="187"/>
      <c r="BG728" s="187"/>
      <c r="BH728" s="187"/>
      <c r="BI728" s="187"/>
      <c r="BJ728" s="187"/>
      <c r="BK728" s="187"/>
      <c r="BL728" s="187"/>
      <c r="BM728" s="187"/>
    </row>
    <row r="729" spans="1:65" ht="13.5" thickBot="1" x14ac:dyDescent="0.25">
      <c r="A729" s="207" t="s">
        <v>1860</v>
      </c>
      <c r="B729" s="208"/>
      <c r="C729" s="208"/>
      <c r="D729" s="208"/>
      <c r="E729" s="208"/>
      <c r="F729" s="208"/>
      <c r="G729" s="209"/>
      <c r="H729" s="198"/>
      <c r="I729" s="198"/>
      <c r="J729" s="198"/>
      <c r="K729" s="199"/>
      <c r="L729" s="200"/>
      <c r="M729" s="200"/>
      <c r="N729" s="201"/>
      <c r="O729" s="202">
        <f>SUM(O20:O728)</f>
        <v>46506567.649000011</v>
      </c>
      <c r="P729" s="201"/>
      <c r="Q729" s="201"/>
      <c r="R729" s="201"/>
      <c r="S729" s="201"/>
      <c r="T729" s="201"/>
      <c r="U729" s="202"/>
      <c r="V729" s="202"/>
      <c r="W729" s="201"/>
      <c r="X729" s="201"/>
      <c r="Y729" s="199"/>
      <c r="Z729" s="203"/>
      <c r="AA729" s="204"/>
      <c r="AB729" s="201"/>
      <c r="AC729" s="203"/>
      <c r="AD729" s="203"/>
      <c r="AE729" s="205"/>
      <c r="AF729" s="199"/>
      <c r="AG729" s="202">
        <f>SUM(AG20:AG728)</f>
        <v>72365113.659999982</v>
      </c>
      <c r="AH729" s="202">
        <f>SUM(AH20:AH728)</f>
        <v>344444.87</v>
      </c>
      <c r="AI729" s="202"/>
      <c r="AJ729" s="202"/>
      <c r="AK729" s="202"/>
      <c r="AL729" s="202">
        <f>SUM(AL20:AL728)</f>
        <v>118475415.59900007</v>
      </c>
      <c r="AM729" s="202">
        <f>SUM(AM20:AM728)</f>
        <v>55851795.311999977</v>
      </c>
      <c r="AN729" s="202">
        <f>SUM(AN20:AN728)</f>
        <v>35509255.95000001</v>
      </c>
      <c r="AO729" s="202">
        <f>SUM(AO20:AO728)</f>
        <v>88917339.192000031</v>
      </c>
      <c r="AP729" s="198"/>
      <c r="AQ729" s="198"/>
      <c r="AR729" s="198"/>
      <c r="AS729" s="198"/>
      <c r="AT729" s="198"/>
      <c r="AU729" s="198"/>
      <c r="AV729" s="198"/>
      <c r="AW729" s="198"/>
      <c r="AX729" s="198"/>
      <c r="AY729" s="198"/>
      <c r="AZ729" s="198"/>
      <c r="BA729" s="198"/>
      <c r="BB729" s="198"/>
      <c r="BC729" s="198"/>
      <c r="BD729" s="198"/>
      <c r="BE729" s="198"/>
      <c r="BF729" s="198"/>
      <c r="BG729" s="198"/>
      <c r="BH729" s="198"/>
      <c r="BI729" s="198"/>
      <c r="BJ729" s="198"/>
      <c r="BK729" s="198"/>
      <c r="BL729" s="198"/>
      <c r="BM729" s="206"/>
    </row>
    <row r="730" spans="1:65" s="15" customFormat="1" x14ac:dyDescent="0.2">
      <c r="A730" s="72"/>
      <c r="B730" s="73"/>
      <c r="C730" s="73"/>
      <c r="D730" s="74"/>
      <c r="E730" s="72"/>
      <c r="F730" s="74"/>
      <c r="G730" s="75"/>
      <c r="H730" s="76"/>
      <c r="I730" s="76"/>
      <c r="J730" s="76"/>
      <c r="K730" s="160"/>
      <c r="L730" s="166"/>
      <c r="M730" s="75"/>
      <c r="N730" s="74"/>
      <c r="O730" s="172"/>
      <c r="P730" s="74"/>
      <c r="Q730" s="74"/>
      <c r="R730" s="74"/>
      <c r="S730" s="74"/>
      <c r="T730" s="74"/>
      <c r="U730" s="172"/>
      <c r="V730" s="172"/>
      <c r="W730" s="74"/>
      <c r="X730" s="74"/>
      <c r="Y730" s="72"/>
      <c r="Z730" s="77"/>
      <c r="AA730" s="78"/>
      <c r="AB730" s="74"/>
      <c r="AC730" s="77"/>
      <c r="AD730" s="77"/>
      <c r="AE730" s="73"/>
      <c r="AF730" s="72"/>
      <c r="AG730" s="80"/>
      <c r="AH730" s="80"/>
      <c r="AI730" s="79"/>
      <c r="AJ730" s="79"/>
      <c r="AK730" s="80"/>
      <c r="AL730" s="80"/>
      <c r="AM730" s="80"/>
      <c r="AN730" s="80"/>
      <c r="AO730" s="80"/>
      <c r="AP730" s="76"/>
      <c r="AQ730" s="76"/>
      <c r="AR730" s="76"/>
      <c r="AS730" s="76"/>
      <c r="AT730" s="76"/>
      <c r="AU730" s="76"/>
      <c r="AV730" s="76"/>
      <c r="AW730" s="76"/>
      <c r="AX730" s="76"/>
      <c r="AY730" s="76"/>
      <c r="AZ730" s="76"/>
      <c r="BA730" s="76"/>
      <c r="BB730" s="76"/>
      <c r="BC730" s="76"/>
      <c r="BD730" s="76"/>
      <c r="BE730" s="76"/>
      <c r="BF730" s="76"/>
      <c r="BG730" s="76"/>
      <c r="BH730" s="76"/>
      <c r="BI730" s="76"/>
      <c r="BJ730" s="76"/>
      <c r="BK730" s="76"/>
      <c r="BL730" s="76"/>
      <c r="BM730" s="76"/>
    </row>
    <row r="731" spans="1:65" s="14" customFormat="1" x14ac:dyDescent="0.2">
      <c r="A731" s="26"/>
      <c r="B731" s="21"/>
      <c r="C731" s="96"/>
      <c r="D731" s="28"/>
      <c r="E731" s="26"/>
      <c r="F731" s="28"/>
      <c r="G731" s="97"/>
      <c r="H731" s="98"/>
      <c r="I731" s="28"/>
      <c r="J731" s="28"/>
      <c r="K731" s="161"/>
      <c r="L731" s="167"/>
      <c r="M731" s="97"/>
      <c r="N731" s="99"/>
      <c r="O731" s="105"/>
      <c r="P731" s="26"/>
      <c r="Q731" s="13"/>
      <c r="R731" s="26"/>
      <c r="S731" s="26"/>
      <c r="T731" s="26"/>
      <c r="U731" s="105"/>
      <c r="V731" s="105"/>
      <c r="W731" s="100"/>
      <c r="X731" s="28"/>
      <c r="Y731" s="99"/>
      <c r="Z731" s="99"/>
      <c r="AA731" s="21"/>
      <c r="AB731" s="28"/>
      <c r="AC731" s="20"/>
      <c r="AD731" s="101"/>
      <c r="AE731" s="29"/>
      <c r="AF731" s="102"/>
      <c r="AG731" s="105"/>
      <c r="AH731" s="106"/>
      <c r="AI731" s="103"/>
      <c r="AJ731" s="103"/>
      <c r="AK731" s="106"/>
      <c r="AL731" s="106"/>
      <c r="AM731" s="105"/>
      <c r="AN731" s="106"/>
      <c r="AO731" s="106"/>
      <c r="AP731" s="104"/>
      <c r="AQ731" s="104"/>
      <c r="AR731" s="104"/>
      <c r="AS731" s="26"/>
      <c r="AT731" s="13"/>
      <c r="AU731" s="13"/>
      <c r="AV731" s="13"/>
      <c r="AW731" s="13"/>
      <c r="AX731" s="13"/>
      <c r="AY731" s="13"/>
      <c r="AZ731" s="13"/>
      <c r="BA731" s="13"/>
      <c r="BB731" s="13"/>
      <c r="BC731" s="13"/>
      <c r="BD731" s="13"/>
    </row>
    <row r="732" spans="1:65" s="14" customFormat="1" x14ac:dyDescent="0.2">
      <c r="A732" s="17" t="s">
        <v>1858</v>
      </c>
      <c r="B732" s="17"/>
      <c r="C732" s="17"/>
      <c r="D732" s="17"/>
      <c r="E732" s="17"/>
      <c r="F732" s="12"/>
      <c r="G732" s="17"/>
      <c r="H732" s="18"/>
      <c r="I732" s="19"/>
      <c r="J732" s="19"/>
      <c r="K732" s="162"/>
      <c r="L732" s="168"/>
      <c r="M732" s="17"/>
      <c r="O732" s="24"/>
      <c r="P732" s="21"/>
      <c r="S732" s="13"/>
      <c r="T732" s="13"/>
      <c r="U732" s="24"/>
      <c r="V732" s="24"/>
      <c r="X732" s="17"/>
      <c r="Y732" s="26"/>
      <c r="Z732" s="99"/>
      <c r="AA732" s="100"/>
      <c r="AB732" s="28"/>
      <c r="AE732" s="16"/>
      <c r="AG732" s="24"/>
      <c r="AH732" s="24"/>
      <c r="AI732" s="22"/>
      <c r="AJ732" s="22"/>
      <c r="AK732" s="24"/>
      <c r="AL732" s="24"/>
      <c r="AM732" s="24"/>
      <c r="AN732" s="24"/>
      <c r="AO732" s="24"/>
      <c r="AP732" s="25"/>
      <c r="AQ732" s="25"/>
      <c r="AR732" s="25"/>
      <c r="AS732" s="25"/>
      <c r="AV732" s="13"/>
    </row>
    <row r="733" spans="1:65" s="14" customFormat="1" x14ac:dyDescent="0.2">
      <c r="A733" s="28"/>
      <c r="B733" s="28"/>
      <c r="C733" s="28"/>
      <c r="D733" s="28"/>
      <c r="E733" s="28"/>
      <c r="F733" s="12"/>
      <c r="G733" s="17"/>
      <c r="H733" s="18"/>
      <c r="I733" s="19"/>
      <c r="J733" s="19"/>
      <c r="K733" s="162"/>
      <c r="L733" s="168"/>
      <c r="M733" s="17"/>
      <c r="O733" s="24"/>
      <c r="P733" s="21"/>
      <c r="S733" s="13"/>
      <c r="T733" s="13"/>
      <c r="U733" s="24"/>
      <c r="V733" s="24"/>
      <c r="X733" s="17"/>
      <c r="Y733" s="26"/>
      <c r="Z733" s="99"/>
      <c r="AA733" s="100"/>
      <c r="AB733" s="28"/>
      <c r="AE733" s="16"/>
      <c r="AG733" s="24"/>
      <c r="AH733" s="24"/>
      <c r="AI733" s="22"/>
      <c r="AJ733" s="22"/>
      <c r="AK733" s="24"/>
      <c r="AL733" s="24"/>
      <c r="AM733" s="24"/>
      <c r="AN733" s="24"/>
      <c r="AO733" s="24"/>
      <c r="AP733" s="25"/>
      <c r="AQ733" s="25"/>
      <c r="AR733" s="25"/>
      <c r="AS733" s="25"/>
      <c r="AV733" s="13"/>
    </row>
    <row r="734" spans="1:65" s="14" customFormat="1" x14ac:dyDescent="0.2">
      <c r="A734" s="14" t="s">
        <v>1859</v>
      </c>
      <c r="F734" s="12"/>
      <c r="G734" s="17"/>
      <c r="H734" s="18"/>
      <c r="I734" s="19"/>
      <c r="J734" s="19"/>
      <c r="K734" s="162"/>
      <c r="L734" s="168"/>
      <c r="M734" s="17"/>
      <c r="O734" s="24"/>
      <c r="P734" s="21"/>
      <c r="S734" s="13"/>
      <c r="T734" s="13"/>
      <c r="U734" s="24"/>
      <c r="V734" s="24"/>
      <c r="X734" s="17"/>
      <c r="Y734" s="26"/>
      <c r="Z734" s="99"/>
      <c r="AA734" s="100"/>
      <c r="AB734" s="28"/>
      <c r="AE734" s="16"/>
      <c r="AG734" s="24"/>
      <c r="AH734" s="24"/>
      <c r="AI734" s="22"/>
      <c r="AJ734" s="22"/>
      <c r="AK734" s="24"/>
      <c r="AL734" s="24"/>
      <c r="AM734" s="24"/>
      <c r="AN734" s="24"/>
      <c r="AO734" s="24"/>
      <c r="AP734" s="25"/>
      <c r="AQ734" s="25"/>
      <c r="AR734" s="25"/>
      <c r="AS734" s="25"/>
      <c r="AT734" s="107"/>
      <c r="AV734" s="13"/>
    </row>
    <row r="735" spans="1:65" s="14" customFormat="1" x14ac:dyDescent="0.2">
      <c r="A735" s="26"/>
      <c r="B735" s="16"/>
      <c r="C735" s="16"/>
      <c r="D735" s="12"/>
      <c r="E735" s="13"/>
      <c r="F735" s="12"/>
      <c r="G735" s="17"/>
      <c r="H735" s="18"/>
      <c r="I735" s="19"/>
      <c r="J735" s="19"/>
      <c r="K735" s="162"/>
      <c r="L735" s="168"/>
      <c r="M735" s="17"/>
      <c r="O735" s="24"/>
      <c r="P735" s="21"/>
      <c r="S735" s="27"/>
      <c r="T735" s="13"/>
      <c r="U735" s="24"/>
      <c r="V735" s="24"/>
      <c r="X735" s="12"/>
      <c r="Y735" s="13"/>
      <c r="AA735" s="13"/>
      <c r="AB735" s="12"/>
      <c r="AE735" s="16"/>
      <c r="AG735" s="24"/>
      <c r="AH735" s="24"/>
      <c r="AI735" s="22"/>
      <c r="AJ735" s="22"/>
      <c r="AK735" s="24"/>
      <c r="AL735" s="24"/>
      <c r="AM735" s="24"/>
      <c r="AN735" s="24"/>
      <c r="AO735" s="24"/>
      <c r="AP735" s="25"/>
      <c r="AQ735" s="25"/>
      <c r="AR735" s="25"/>
      <c r="AS735" s="25"/>
      <c r="AV735" s="13"/>
    </row>
    <row r="736" spans="1:65" s="14" customFormat="1" x14ac:dyDescent="0.2">
      <c r="A736" s="26"/>
      <c r="B736" s="16"/>
      <c r="C736" s="16"/>
      <c r="D736" s="12"/>
      <c r="E736" s="13"/>
      <c r="F736" s="12"/>
      <c r="G736" s="17"/>
      <c r="H736" s="18"/>
      <c r="I736" s="19"/>
      <c r="J736" s="19"/>
      <c r="K736" s="162"/>
      <c r="L736" s="168"/>
      <c r="M736" s="17"/>
      <c r="O736" s="24"/>
      <c r="P736" s="21"/>
      <c r="S736" s="13"/>
      <c r="T736" s="13"/>
      <c r="U736" s="24"/>
      <c r="V736" s="24"/>
      <c r="X736" s="12"/>
      <c r="Y736" s="13"/>
      <c r="AA736" s="13"/>
      <c r="AB736" s="12"/>
      <c r="AE736" s="16"/>
      <c r="AG736" s="24"/>
      <c r="AH736" s="24"/>
      <c r="AI736" s="22"/>
      <c r="AJ736" s="22"/>
      <c r="AK736" s="24"/>
      <c r="AL736" s="24"/>
      <c r="AM736" s="24"/>
      <c r="AN736" s="24"/>
      <c r="AO736" s="24"/>
      <c r="AP736" s="25"/>
      <c r="AQ736" s="25"/>
      <c r="AR736" s="25"/>
      <c r="AS736" s="25"/>
      <c r="AV736" s="13"/>
    </row>
    <row r="737" spans="1:65" s="15" customFormat="1" x14ac:dyDescent="0.2">
      <c r="A737" s="72"/>
      <c r="B737" s="85"/>
      <c r="C737" s="85"/>
      <c r="D737" s="83"/>
      <c r="E737" s="81"/>
      <c r="F737" s="83"/>
      <c r="G737" s="75"/>
      <c r="H737" s="76"/>
      <c r="I737" s="84"/>
      <c r="J737" s="84"/>
      <c r="K737" s="163"/>
      <c r="L737" s="169"/>
      <c r="M737" s="75"/>
      <c r="N737" s="82"/>
      <c r="O737" s="23"/>
      <c r="P737" s="73"/>
      <c r="Q737" s="82"/>
      <c r="R737" s="82"/>
      <c r="S737" s="81"/>
      <c r="T737" s="81"/>
      <c r="U737" s="23"/>
      <c r="V737" s="23"/>
      <c r="W737" s="82"/>
      <c r="X737" s="83"/>
      <c r="Y737" s="81"/>
      <c r="Z737" s="82"/>
      <c r="AA737" s="81"/>
      <c r="AB737" s="83"/>
      <c r="AC737" s="82"/>
      <c r="AD737" s="82"/>
      <c r="AE737" s="85"/>
      <c r="AF737" s="82"/>
      <c r="AG737" s="23"/>
      <c r="AH737" s="23"/>
      <c r="AI737" s="86"/>
      <c r="AJ737" s="86"/>
      <c r="AK737" s="23"/>
      <c r="AL737" s="23"/>
      <c r="AM737" s="23"/>
      <c r="AN737" s="23"/>
      <c r="AO737" s="23"/>
      <c r="AP737" s="87"/>
      <c r="AQ737" s="87"/>
      <c r="AR737" s="87"/>
      <c r="AS737" s="87"/>
      <c r="AT737" s="82"/>
      <c r="AU737" s="82"/>
      <c r="AV737" s="81"/>
      <c r="AW737" s="82"/>
      <c r="AX737" s="82"/>
      <c r="AY737" s="82"/>
      <c r="AZ737" s="82"/>
      <c r="BA737" s="82"/>
      <c r="BB737" s="82"/>
      <c r="BC737" s="82"/>
      <c r="BD737" s="82"/>
      <c r="BE737" s="82"/>
      <c r="BF737" s="82"/>
      <c r="BG737" s="82"/>
      <c r="BH737" s="82"/>
      <c r="BI737" s="82"/>
      <c r="BJ737" s="82"/>
      <c r="BK737" s="82"/>
      <c r="BL737" s="82"/>
      <c r="BM737" s="82"/>
    </row>
    <row r="738" spans="1:65" s="15" customFormat="1" x14ac:dyDescent="0.2">
      <c r="A738" s="72"/>
      <c r="B738" s="85"/>
      <c r="C738" s="85"/>
      <c r="D738" s="83"/>
      <c r="E738" s="81"/>
      <c r="F738" s="83"/>
      <c r="G738" s="75"/>
      <c r="H738" s="76"/>
      <c r="I738" s="84"/>
      <c r="J738" s="84"/>
      <c r="K738" s="163"/>
      <c r="L738" s="169"/>
      <c r="M738" s="75"/>
      <c r="N738" s="82"/>
      <c r="O738" s="23"/>
      <c r="P738" s="73"/>
      <c r="Q738" s="82"/>
      <c r="R738" s="82"/>
      <c r="S738" s="81"/>
      <c r="T738" s="81"/>
      <c r="U738" s="23"/>
      <c r="V738" s="23"/>
      <c r="W738" s="82"/>
      <c r="X738" s="83"/>
      <c r="Y738" s="81"/>
      <c r="Z738" s="82"/>
      <c r="AA738" s="81"/>
      <c r="AB738" s="83"/>
      <c r="AC738" s="82"/>
      <c r="AD738" s="82"/>
      <c r="AE738" s="85"/>
      <c r="AF738" s="82"/>
      <c r="AG738" s="23"/>
      <c r="AH738" s="23"/>
      <c r="AI738" s="86"/>
      <c r="AJ738" s="86"/>
      <c r="AK738" s="23"/>
      <c r="AL738" s="23"/>
      <c r="AM738" s="23"/>
      <c r="AN738" s="23"/>
      <c r="AO738" s="23"/>
      <c r="AP738" s="87"/>
      <c r="AQ738" s="87"/>
      <c r="AR738" s="87"/>
      <c r="AS738" s="87"/>
      <c r="AT738" s="82"/>
      <c r="AU738" s="82"/>
      <c r="AV738" s="81"/>
      <c r="AW738" s="82"/>
      <c r="AX738" s="82"/>
      <c r="AY738" s="82"/>
      <c r="AZ738" s="82"/>
      <c r="BA738" s="82"/>
      <c r="BB738" s="82"/>
      <c r="BC738" s="82"/>
      <c r="BD738" s="82"/>
      <c r="BE738" s="82"/>
      <c r="BF738" s="82"/>
      <c r="BG738" s="82"/>
      <c r="BH738" s="82"/>
      <c r="BI738" s="82"/>
      <c r="BJ738" s="82"/>
      <c r="BK738" s="82"/>
      <c r="BL738" s="82"/>
      <c r="BM738" s="82"/>
    </row>
    <row r="739" spans="1:65" s="15" customFormat="1" x14ac:dyDescent="0.2">
      <c r="A739" s="72"/>
      <c r="B739" s="85"/>
      <c r="C739" s="85"/>
      <c r="D739" s="83"/>
      <c r="E739" s="81"/>
      <c r="F739" s="83"/>
      <c r="G739" s="75"/>
      <c r="H739" s="76"/>
      <c r="I739" s="84"/>
      <c r="J739" s="84"/>
      <c r="K739" s="163"/>
      <c r="L739" s="169"/>
      <c r="M739" s="75"/>
      <c r="N739" s="82"/>
      <c r="O739" s="23"/>
      <c r="P739" s="73"/>
      <c r="Q739" s="82"/>
      <c r="R739" s="82"/>
      <c r="S739" s="81"/>
      <c r="T739" s="81"/>
      <c r="U739" s="23"/>
      <c r="V739" s="23"/>
      <c r="W739" s="82"/>
      <c r="X739" s="83"/>
      <c r="Y739" s="81"/>
      <c r="Z739" s="82"/>
      <c r="AA739" s="81"/>
      <c r="AB739" s="83"/>
      <c r="AC739" s="82"/>
      <c r="AD739" s="82"/>
      <c r="AE739" s="85"/>
      <c r="AF739" s="82"/>
      <c r="AG739" s="23"/>
      <c r="AH739" s="23"/>
      <c r="AI739" s="86"/>
      <c r="AJ739" s="86"/>
      <c r="AK739" s="23"/>
      <c r="AL739" s="23"/>
      <c r="AM739" s="23"/>
      <c r="AN739" s="23"/>
      <c r="AO739" s="23"/>
      <c r="AP739" s="87"/>
      <c r="AQ739" s="87"/>
      <c r="AR739" s="87"/>
      <c r="AS739" s="87"/>
      <c r="AT739" s="82"/>
      <c r="AU739" s="82"/>
      <c r="AV739" s="81"/>
      <c r="AW739" s="82"/>
      <c r="AX739" s="82"/>
      <c r="AY739" s="82"/>
      <c r="AZ739" s="82"/>
      <c r="BA739" s="82"/>
      <c r="BB739" s="82"/>
      <c r="BC739" s="82"/>
      <c r="BD739" s="82"/>
      <c r="BE739" s="82"/>
      <c r="BF739" s="82"/>
      <c r="BG739" s="82"/>
      <c r="BH739" s="82"/>
      <c r="BI739" s="82"/>
      <c r="BJ739" s="82"/>
      <c r="BK739" s="82"/>
      <c r="BL739" s="82"/>
      <c r="BM739" s="82"/>
    </row>
  </sheetData>
  <mergeCells count="2496">
    <mergeCell ref="AO248:AO249"/>
    <mergeCell ref="A230:A235"/>
    <mergeCell ref="AL230:AL235"/>
    <mergeCell ref="AM230:AM235"/>
    <mergeCell ref="AN230:AN235"/>
    <mergeCell ref="AO230:AO235"/>
    <mergeCell ref="W101:W109"/>
    <mergeCell ref="V101:V109"/>
    <mergeCell ref="U101:U109"/>
    <mergeCell ref="T101:T109"/>
    <mergeCell ref="S101:S109"/>
    <mergeCell ref="R101:R109"/>
    <mergeCell ref="Q101:Q109"/>
    <mergeCell ref="P101:P109"/>
    <mergeCell ref="O101:O109"/>
    <mergeCell ref="N101:N109"/>
    <mergeCell ref="M101:M109"/>
    <mergeCell ref="L101:L109"/>
    <mergeCell ref="K101:K109"/>
    <mergeCell ref="J101:J109"/>
    <mergeCell ref="I101:I109"/>
    <mergeCell ref="H101:H109"/>
    <mergeCell ref="G101:G109"/>
    <mergeCell ref="F101:F109"/>
    <mergeCell ref="E101:E109"/>
    <mergeCell ref="A117:A124"/>
    <mergeCell ref="AL117:AL124"/>
    <mergeCell ref="AM117:AM124"/>
    <mergeCell ref="AN117:AN124"/>
    <mergeCell ref="AO117:AO124"/>
    <mergeCell ref="D248:D249"/>
    <mergeCell ref="C248:C249"/>
    <mergeCell ref="O230:O235"/>
    <mergeCell ref="N230:N235"/>
    <mergeCell ref="M230:M235"/>
    <mergeCell ref="L230:L235"/>
    <mergeCell ref="K230:K235"/>
    <mergeCell ref="J230:J235"/>
    <mergeCell ref="I230:I235"/>
    <mergeCell ref="H230:H235"/>
    <mergeCell ref="W248:W249"/>
    <mergeCell ref="V248:V249"/>
    <mergeCell ref="U248:U249"/>
    <mergeCell ref="T248:T249"/>
    <mergeCell ref="S248:S249"/>
    <mergeCell ref="R248:R249"/>
    <mergeCell ref="Q248:Q249"/>
    <mergeCell ref="P248:P249"/>
    <mergeCell ref="O248:O249"/>
    <mergeCell ref="I248:I249"/>
    <mergeCell ref="A255:A260"/>
    <mergeCell ref="AM354:AM357"/>
    <mergeCell ref="AN354:AN357"/>
    <mergeCell ref="B368:B371"/>
    <mergeCell ref="A368:A371"/>
    <mergeCell ref="AL368:AL371"/>
    <mergeCell ref="AM368:AM371"/>
    <mergeCell ref="AN368:AN371"/>
    <mergeCell ref="AO368:AO371"/>
    <mergeCell ref="W372:W375"/>
    <mergeCell ref="V372:V375"/>
    <mergeCell ref="U372:U375"/>
    <mergeCell ref="T372:T375"/>
    <mergeCell ref="S372:S375"/>
    <mergeCell ref="R372:R375"/>
    <mergeCell ref="Q372:Q375"/>
    <mergeCell ref="P372:P375"/>
    <mergeCell ref="O372:O375"/>
    <mergeCell ref="N372:N375"/>
    <mergeCell ref="M372:M375"/>
    <mergeCell ref="L372:L375"/>
    <mergeCell ref="K372:K375"/>
    <mergeCell ref="J372:J375"/>
    <mergeCell ref="I372:I375"/>
    <mergeCell ref="H372:H375"/>
    <mergeCell ref="Q368:Q371"/>
    <mergeCell ref="P368:P371"/>
    <mergeCell ref="J255:J260"/>
    <mergeCell ref="I255:I260"/>
    <mergeCell ref="V354:V357"/>
    <mergeCell ref="U354:U357"/>
    <mergeCell ref="AO372:AO375"/>
    <mergeCell ref="AL248:AL249"/>
    <mergeCell ref="AM248:AM249"/>
    <mergeCell ref="E372:E375"/>
    <mergeCell ref="D372:D375"/>
    <mergeCell ref="C372:C375"/>
    <mergeCell ref="B372:B375"/>
    <mergeCell ref="AL110:AL116"/>
    <mergeCell ref="W117:W124"/>
    <mergeCell ref="V117:V124"/>
    <mergeCell ref="U117:U124"/>
    <mergeCell ref="T117:T124"/>
    <mergeCell ref="S117:S124"/>
    <mergeCell ref="W250:W254"/>
    <mergeCell ref="V250:V254"/>
    <mergeCell ref="U250:U254"/>
    <mergeCell ref="T250:T254"/>
    <mergeCell ref="S250:S254"/>
    <mergeCell ref="R250:R254"/>
    <mergeCell ref="Q250:Q254"/>
    <mergeCell ref="P250:P254"/>
    <mergeCell ref="O250:O254"/>
    <mergeCell ref="N250:N254"/>
    <mergeCell ref="M250:M254"/>
    <mergeCell ref="V213:V218"/>
    <mergeCell ref="U213:U218"/>
    <mergeCell ref="T213:T218"/>
    <mergeCell ref="S213:S218"/>
    <mergeCell ref="AL213:AL218"/>
    <mergeCell ref="W213:W218"/>
    <mergeCell ref="P219:P224"/>
    <mergeCell ref="B255:B260"/>
    <mergeCell ref="W230:W235"/>
    <mergeCell ref="W110:W116"/>
    <mergeCell ref="V110:V116"/>
    <mergeCell ref="U110:U116"/>
    <mergeCell ref="T110:T116"/>
    <mergeCell ref="S110:S116"/>
    <mergeCell ref="R110:R116"/>
    <mergeCell ref="Q110:Q116"/>
    <mergeCell ref="P110:P116"/>
    <mergeCell ref="O110:O116"/>
    <mergeCell ref="N110:N116"/>
    <mergeCell ref="M110:M116"/>
    <mergeCell ref="L110:L116"/>
    <mergeCell ref="K110:K116"/>
    <mergeCell ref="J110:J116"/>
    <mergeCell ref="I110:I116"/>
    <mergeCell ref="H110:H116"/>
    <mergeCell ref="L250:L254"/>
    <mergeCell ref="K250:K254"/>
    <mergeCell ref="J250:J254"/>
    <mergeCell ref="I250:I254"/>
    <mergeCell ref="H250:H254"/>
    <mergeCell ref="I213:I218"/>
    <mergeCell ref="K236:K240"/>
    <mergeCell ref="J236:J240"/>
    <mergeCell ref="L219:L224"/>
    <mergeCell ref="V230:V235"/>
    <mergeCell ref="U230:U235"/>
    <mergeCell ref="T230:T235"/>
    <mergeCell ref="S230:S235"/>
    <mergeCell ref="R230:R235"/>
    <mergeCell ref="Q230:Q235"/>
    <mergeCell ref="P230:P235"/>
    <mergeCell ref="W651:W661"/>
    <mergeCell ref="V651:V661"/>
    <mergeCell ref="U651:U661"/>
    <mergeCell ref="F250:F254"/>
    <mergeCell ref="E250:E254"/>
    <mergeCell ref="D250:D254"/>
    <mergeCell ref="L248:L249"/>
    <mergeCell ref="C250:C254"/>
    <mergeCell ref="E255:E260"/>
    <mergeCell ref="D255:D260"/>
    <mergeCell ref="C255:C260"/>
    <mergeCell ref="O368:O371"/>
    <mergeCell ref="N368:N371"/>
    <mergeCell ref="M368:M371"/>
    <mergeCell ref="L368:L371"/>
    <mergeCell ref="K368:K371"/>
    <mergeCell ref="J368:J371"/>
    <mergeCell ref="E368:E371"/>
    <mergeCell ref="D368:D371"/>
    <mergeCell ref="C368:C371"/>
    <mergeCell ref="N248:N249"/>
    <mergeCell ref="M248:M249"/>
    <mergeCell ref="G250:G254"/>
    <mergeCell ref="T354:T357"/>
    <mergeCell ref="S354:S357"/>
    <mergeCell ref="R354:R357"/>
    <mergeCell ref="Q354:Q357"/>
    <mergeCell ref="P354:P357"/>
    <mergeCell ref="I368:I371"/>
    <mergeCell ref="H368:H371"/>
    <mergeCell ref="G368:G371"/>
    <mergeCell ref="F368:F371"/>
    <mergeCell ref="A350:A353"/>
    <mergeCell ref="AL350:AL353"/>
    <mergeCell ref="I354:I357"/>
    <mergeCell ref="H354:H357"/>
    <mergeCell ref="G354:G357"/>
    <mergeCell ref="F354:F357"/>
    <mergeCell ref="E354:E357"/>
    <mergeCell ref="D354:D357"/>
    <mergeCell ref="C354:C357"/>
    <mergeCell ref="B354:B357"/>
    <mergeCell ref="A354:A357"/>
    <mergeCell ref="B350:B353"/>
    <mergeCell ref="E261:E265"/>
    <mergeCell ref="D261:D265"/>
    <mergeCell ref="W368:W371"/>
    <mergeCell ref="V368:V371"/>
    <mergeCell ref="U368:U371"/>
    <mergeCell ref="T368:T371"/>
    <mergeCell ref="S368:S371"/>
    <mergeCell ref="R368:R371"/>
    <mergeCell ref="W285:W288"/>
    <mergeCell ref="V285:V288"/>
    <mergeCell ref="U285:U288"/>
    <mergeCell ref="T285:T288"/>
    <mergeCell ref="S285:S288"/>
    <mergeCell ref="R285:R288"/>
    <mergeCell ref="Q285:Q288"/>
    <mergeCell ref="P285:P288"/>
    <mergeCell ref="D364:D366"/>
    <mergeCell ref="Q364:Q366"/>
    <mergeCell ref="P364:P366"/>
    <mergeCell ref="R117:R124"/>
    <mergeCell ref="Q117:Q124"/>
    <mergeCell ref="P117:P124"/>
    <mergeCell ref="I285:I288"/>
    <mergeCell ref="H285:H288"/>
    <mergeCell ref="G285:G288"/>
    <mergeCell ref="F285:F288"/>
    <mergeCell ref="E285:E288"/>
    <mergeCell ref="D285:D288"/>
    <mergeCell ref="C285:C288"/>
    <mergeCell ref="B285:B288"/>
    <mergeCell ref="A285:A288"/>
    <mergeCell ref="AL255:AL260"/>
    <mergeCell ref="AL250:AL254"/>
    <mergeCell ref="C230:C235"/>
    <mergeCell ref="H248:H249"/>
    <mergeCell ref="G248:G249"/>
    <mergeCell ref="F248:F249"/>
    <mergeCell ref="E248:E249"/>
    <mergeCell ref="C117:C124"/>
    <mergeCell ref="O285:O288"/>
    <mergeCell ref="N285:N288"/>
    <mergeCell ref="M285:M288"/>
    <mergeCell ref="L285:L288"/>
    <mergeCell ref="K285:K288"/>
    <mergeCell ref="J285:J288"/>
    <mergeCell ref="R213:R218"/>
    <mergeCell ref="Q213:Q218"/>
    <mergeCell ref="P213:P218"/>
    <mergeCell ref="I29:I36"/>
    <mergeCell ref="H29:H36"/>
    <mergeCell ref="F29:F36"/>
    <mergeCell ref="O354:O357"/>
    <mergeCell ref="N354:N357"/>
    <mergeCell ref="M354:M357"/>
    <mergeCell ref="L354:L357"/>
    <mergeCell ref="K354:K357"/>
    <mergeCell ref="J354:J357"/>
    <mergeCell ref="AL354:AL357"/>
    <mergeCell ref="B651:B661"/>
    <mergeCell ref="C261:C265"/>
    <mergeCell ref="B261:B265"/>
    <mergeCell ref="H361:H363"/>
    <mergeCell ref="U273:U276"/>
    <mergeCell ref="T273:T276"/>
    <mergeCell ref="S273:S276"/>
    <mergeCell ref="R273:R276"/>
    <mergeCell ref="Q273:Q276"/>
    <mergeCell ref="P273:P276"/>
    <mergeCell ref="O273:O276"/>
    <mergeCell ref="N273:N276"/>
    <mergeCell ref="M273:M276"/>
    <mergeCell ref="L273:L276"/>
    <mergeCell ref="K273:K276"/>
    <mergeCell ref="J273:J276"/>
    <mergeCell ref="G372:G375"/>
    <mergeCell ref="F372:F375"/>
    <mergeCell ref="AL273:AL276"/>
    <mergeCell ref="G364:G366"/>
    <mergeCell ref="F364:F366"/>
    <mergeCell ref="E364:E366"/>
    <mergeCell ref="K29:K36"/>
    <mergeCell ref="J29:J36"/>
    <mergeCell ref="O117:O124"/>
    <mergeCell ref="A651:A661"/>
    <mergeCell ref="AL651:AL661"/>
    <mergeCell ref="T651:T661"/>
    <mergeCell ref="S651:S661"/>
    <mergeCell ref="R651:R661"/>
    <mergeCell ref="E651:E661"/>
    <mergeCell ref="D651:D661"/>
    <mergeCell ref="C651:C661"/>
    <mergeCell ref="A372:A375"/>
    <mergeCell ref="AL372:AL375"/>
    <mergeCell ref="E29:E36"/>
    <mergeCell ref="D29:D36"/>
    <mergeCell ref="C29:C36"/>
    <mergeCell ref="B29:B36"/>
    <mergeCell ref="A29:A36"/>
    <mergeCell ref="G29:G36"/>
    <mergeCell ref="AL29:AL36"/>
    <mergeCell ref="I350:I353"/>
    <mergeCell ref="H350:H353"/>
    <mergeCell ref="G350:G353"/>
    <mergeCell ref="F350:F353"/>
    <mergeCell ref="E350:E353"/>
    <mergeCell ref="D350:D353"/>
    <mergeCell ref="C350:C353"/>
    <mergeCell ref="A213:A218"/>
    <mergeCell ref="I261:I265"/>
    <mergeCell ref="H261:H265"/>
    <mergeCell ref="G261:G265"/>
    <mergeCell ref="F261:F265"/>
    <mergeCell ref="S146:S151"/>
    <mergeCell ref="R146:R151"/>
    <mergeCell ref="Q146:Q151"/>
    <mergeCell ref="P236:P240"/>
    <mergeCell ref="L152:L157"/>
    <mergeCell ref="K152:K157"/>
    <mergeCell ref="N199:N204"/>
    <mergeCell ref="AM29:AM36"/>
    <mergeCell ref="AN29:AN36"/>
    <mergeCell ref="AO29:AO36"/>
    <mergeCell ref="W350:W353"/>
    <mergeCell ref="V350:V353"/>
    <mergeCell ref="U350:U353"/>
    <mergeCell ref="T350:T353"/>
    <mergeCell ref="S350:S353"/>
    <mergeCell ref="R350:R353"/>
    <mergeCell ref="Q350:Q353"/>
    <mergeCell ref="P350:P353"/>
    <mergeCell ref="O350:O353"/>
    <mergeCell ref="N350:N353"/>
    <mergeCell ref="M350:M353"/>
    <mergeCell ref="L350:L353"/>
    <mergeCell ref="K350:K353"/>
    <mergeCell ref="W29:W36"/>
    <mergeCell ref="V29:V36"/>
    <mergeCell ref="U29:U36"/>
    <mergeCell ref="T29:T36"/>
    <mergeCell ref="S29:S36"/>
    <mergeCell ref="R29:R36"/>
    <mergeCell ref="Q29:Q36"/>
    <mergeCell ref="P29:P36"/>
    <mergeCell ref="O29:O36"/>
    <mergeCell ref="R79:R85"/>
    <mergeCell ref="D134:D139"/>
    <mergeCell ref="C134:C139"/>
    <mergeCell ref="B134:B139"/>
    <mergeCell ref="I236:I240"/>
    <mergeCell ref="H236:H240"/>
    <mergeCell ref="G236:G240"/>
    <mergeCell ref="F236:F240"/>
    <mergeCell ref="E236:E240"/>
    <mergeCell ref="D236:D240"/>
    <mergeCell ref="C236:C240"/>
    <mergeCell ref="B236:B240"/>
    <mergeCell ref="B213:B218"/>
    <mergeCell ref="B230:B235"/>
    <mergeCell ref="A20:A28"/>
    <mergeCell ref="AL20:AL28"/>
    <mergeCell ref="AM20:AM28"/>
    <mergeCell ref="H134:H139"/>
    <mergeCell ref="G134:G139"/>
    <mergeCell ref="F134:F139"/>
    <mergeCell ref="E134:E139"/>
    <mergeCell ref="A181:A185"/>
    <mergeCell ref="H181:H185"/>
    <mergeCell ref="G181:G185"/>
    <mergeCell ref="F181:F185"/>
    <mergeCell ref="A134:A139"/>
    <mergeCell ref="F152:F157"/>
    <mergeCell ref="E152:E157"/>
    <mergeCell ref="D152:D157"/>
    <mergeCell ref="C152:C157"/>
    <mergeCell ref="B152:B157"/>
    <mergeCell ref="F20:F28"/>
    <mergeCell ref="B86:B90"/>
    <mergeCell ref="AO20:AO28"/>
    <mergeCell ref="W181:W185"/>
    <mergeCell ref="V181:V185"/>
    <mergeCell ref="U181:U185"/>
    <mergeCell ref="T181:T185"/>
    <mergeCell ref="S181:S185"/>
    <mergeCell ref="R181:R185"/>
    <mergeCell ref="Q181:Q185"/>
    <mergeCell ref="P181:P185"/>
    <mergeCell ref="O181:O185"/>
    <mergeCell ref="N181:N185"/>
    <mergeCell ref="M181:M185"/>
    <mergeCell ref="L181:L185"/>
    <mergeCell ref="K181:K185"/>
    <mergeCell ref="J181:J185"/>
    <mergeCell ref="I181:I185"/>
    <mergeCell ref="J134:J139"/>
    <mergeCell ref="I134:I139"/>
    <mergeCell ref="P146:P151"/>
    <mergeCell ref="Q152:Q157"/>
    <mergeCell ref="P152:P157"/>
    <mergeCell ref="O152:O157"/>
    <mergeCell ref="N152:N157"/>
    <mergeCell ref="M152:M157"/>
    <mergeCell ref="AM146:AM151"/>
    <mergeCell ref="AN146:AN151"/>
    <mergeCell ref="AO146:AO151"/>
    <mergeCell ref="P86:P90"/>
    <mergeCell ref="O86:O90"/>
    <mergeCell ref="T79:T85"/>
    <mergeCell ref="S79:S85"/>
    <mergeCell ref="G146:G151"/>
    <mergeCell ref="Q134:Q139"/>
    <mergeCell ref="P134:P139"/>
    <mergeCell ref="O134:O139"/>
    <mergeCell ref="N134:N139"/>
    <mergeCell ref="M134:M139"/>
    <mergeCell ref="L134:L139"/>
    <mergeCell ref="D146:D151"/>
    <mergeCell ref="I52:I59"/>
    <mergeCell ref="J52:J59"/>
    <mergeCell ref="D86:D90"/>
    <mergeCell ref="C86:C90"/>
    <mergeCell ref="N44:N51"/>
    <mergeCell ref="N125:N128"/>
    <mergeCell ref="E129:E133"/>
    <mergeCell ref="F129:F133"/>
    <mergeCell ref="F60:F68"/>
    <mergeCell ref="H60:H68"/>
    <mergeCell ref="G60:G68"/>
    <mergeCell ref="N117:N124"/>
    <mergeCell ref="M117:M124"/>
    <mergeCell ref="L117:L124"/>
    <mergeCell ref="AN358:AN360"/>
    <mergeCell ref="AO358:AO360"/>
    <mergeCell ref="W319:W322"/>
    <mergeCell ref="V319:V322"/>
    <mergeCell ref="U319:U322"/>
    <mergeCell ref="T319:T322"/>
    <mergeCell ref="S319:S322"/>
    <mergeCell ref="R319:R322"/>
    <mergeCell ref="Q319:Q322"/>
    <mergeCell ref="P319:P322"/>
    <mergeCell ref="K20:K28"/>
    <mergeCell ref="J20:J28"/>
    <mergeCell ref="I20:I28"/>
    <mergeCell ref="H20:H28"/>
    <mergeCell ref="G20:G28"/>
    <mergeCell ref="G152:G157"/>
    <mergeCell ref="AO236:AO240"/>
    <mergeCell ref="W134:W139"/>
    <mergeCell ref="V134:V139"/>
    <mergeCell ref="U134:U139"/>
    <mergeCell ref="T134:T139"/>
    <mergeCell ref="S134:S139"/>
    <mergeCell ref="R134:R139"/>
    <mergeCell ref="K134:K139"/>
    <mergeCell ref="AL181:AL185"/>
    <mergeCell ref="AM181:AM185"/>
    <mergeCell ref="AN181:AN185"/>
    <mergeCell ref="AO181:AO185"/>
    <mergeCell ref="AL134:AL139"/>
    <mergeCell ref="AM134:AM139"/>
    <mergeCell ref="AN134:AN139"/>
    <mergeCell ref="V273:V276"/>
    <mergeCell ref="B361:B363"/>
    <mergeCell ref="A361:A363"/>
    <mergeCell ref="AL361:AL363"/>
    <mergeCell ref="AM361:AM363"/>
    <mergeCell ref="J152:J157"/>
    <mergeCell ref="I152:I157"/>
    <mergeCell ref="H152:H157"/>
    <mergeCell ref="E169:E174"/>
    <mergeCell ref="A169:A174"/>
    <mergeCell ref="F158:F164"/>
    <mergeCell ref="U199:U204"/>
    <mergeCell ref="T199:T204"/>
    <mergeCell ref="S199:S204"/>
    <mergeCell ref="R199:R204"/>
    <mergeCell ref="Q199:Q204"/>
    <mergeCell ref="P199:P204"/>
    <mergeCell ref="O199:O204"/>
    <mergeCell ref="H255:H260"/>
    <mergeCell ref="W354:W357"/>
    <mergeCell ref="W289:W296"/>
    <mergeCell ref="G255:G260"/>
    <mergeCell ref="F255:F260"/>
    <mergeCell ref="W261:W265"/>
    <mergeCell ref="V261:V265"/>
    <mergeCell ref="U261:U265"/>
    <mergeCell ref="AL236:AL240"/>
    <mergeCell ref="AM236:AM240"/>
    <mergeCell ref="T261:T265"/>
    <mergeCell ref="S261:S265"/>
    <mergeCell ref="R261:R265"/>
    <mergeCell ref="Q261:Q265"/>
    <mergeCell ref="P261:P265"/>
    <mergeCell ref="I319:I322"/>
    <mergeCell ref="G319:G322"/>
    <mergeCell ref="H319:H322"/>
    <mergeCell ref="W199:W204"/>
    <mergeCell ref="V199:V204"/>
    <mergeCell ref="AM273:AM276"/>
    <mergeCell ref="G361:G363"/>
    <mergeCell ref="F361:F363"/>
    <mergeCell ref="E361:E363"/>
    <mergeCell ref="D361:D363"/>
    <mergeCell ref="C361:C363"/>
    <mergeCell ref="W152:W157"/>
    <mergeCell ref="V152:V157"/>
    <mergeCell ref="U152:U157"/>
    <mergeCell ref="T152:T157"/>
    <mergeCell ref="S152:S157"/>
    <mergeCell ref="R152:R157"/>
    <mergeCell ref="O261:O265"/>
    <mergeCell ref="N261:N265"/>
    <mergeCell ref="M261:M265"/>
    <mergeCell ref="L261:L265"/>
    <mergeCell ref="K261:K265"/>
    <mergeCell ref="J261:J265"/>
    <mergeCell ref="J350:J353"/>
    <mergeCell ref="O213:O218"/>
    <mergeCell ref="N213:N218"/>
    <mergeCell ref="M213:M218"/>
    <mergeCell ref="L213:L218"/>
    <mergeCell ref="K213:K218"/>
    <mergeCell ref="J213:J218"/>
    <mergeCell ref="H213:H218"/>
    <mergeCell ref="G213:G218"/>
    <mergeCell ref="G273:G276"/>
    <mergeCell ref="F273:F276"/>
    <mergeCell ref="E273:E276"/>
    <mergeCell ref="D273:D276"/>
    <mergeCell ref="C273:C276"/>
    <mergeCell ref="B273:B276"/>
    <mergeCell ref="A273:A276"/>
    <mergeCell ref="E181:E185"/>
    <mergeCell ref="D181:D185"/>
    <mergeCell ref="C181:C185"/>
    <mergeCell ref="B181:B185"/>
    <mergeCell ref="A261:A265"/>
    <mergeCell ref="AL261:AL265"/>
    <mergeCell ref="AM261:AM265"/>
    <mergeCell ref="AN261:AN265"/>
    <mergeCell ref="Q236:Q240"/>
    <mergeCell ref="B186:B191"/>
    <mergeCell ref="A186:A191"/>
    <mergeCell ref="AL186:AL191"/>
    <mergeCell ref="AM186:AM191"/>
    <mergeCell ref="AN186:AN191"/>
    <mergeCell ref="AN236:AN240"/>
    <mergeCell ref="F213:F218"/>
    <mergeCell ref="E213:E218"/>
    <mergeCell ref="D213:D218"/>
    <mergeCell ref="C213:C218"/>
    <mergeCell ref="O219:O224"/>
    <mergeCell ref="N219:N224"/>
    <mergeCell ref="B250:B254"/>
    <mergeCell ref="A250:A254"/>
    <mergeCell ref="B248:B249"/>
    <mergeCell ref="A248:A249"/>
    <mergeCell ref="V140:V145"/>
    <mergeCell ref="U140:U145"/>
    <mergeCell ref="K140:K145"/>
    <mergeCell ref="J140:J145"/>
    <mergeCell ref="I140:I145"/>
    <mergeCell ref="H140:H145"/>
    <mergeCell ref="H158:H164"/>
    <mergeCell ref="O175:O180"/>
    <mergeCell ref="N175:N180"/>
    <mergeCell ref="M175:M180"/>
    <mergeCell ref="L175:L180"/>
    <mergeCell ref="K175:K180"/>
    <mergeCell ref="J175:J180"/>
    <mergeCell ref="I175:I180"/>
    <mergeCell ref="H175:H180"/>
    <mergeCell ref="V175:V180"/>
    <mergeCell ref="U175:U180"/>
    <mergeCell ref="T175:T180"/>
    <mergeCell ref="S175:S180"/>
    <mergeCell ref="R175:R180"/>
    <mergeCell ref="Q175:Q180"/>
    <mergeCell ref="O146:O151"/>
    <mergeCell ref="N146:N151"/>
    <mergeCell ref="M146:M151"/>
    <mergeCell ref="L146:L151"/>
    <mergeCell ref="K146:K151"/>
    <mergeCell ref="J146:J151"/>
    <mergeCell ref="I146:I151"/>
    <mergeCell ref="H146:H151"/>
    <mergeCell ref="V146:V151"/>
    <mergeCell ref="U146:U151"/>
    <mergeCell ref="T146:T151"/>
    <mergeCell ref="AO364:AO366"/>
    <mergeCell ref="W186:W191"/>
    <mergeCell ref="V186:V191"/>
    <mergeCell ref="U186:U191"/>
    <mergeCell ref="T186:T191"/>
    <mergeCell ref="S186:S191"/>
    <mergeCell ref="R186:R191"/>
    <mergeCell ref="Q186:Q191"/>
    <mergeCell ref="P186:P191"/>
    <mergeCell ref="O186:O191"/>
    <mergeCell ref="N186:N191"/>
    <mergeCell ref="M186:M191"/>
    <mergeCell ref="L186:L191"/>
    <mergeCell ref="K186:K191"/>
    <mergeCell ref="J186:J191"/>
    <mergeCell ref="I186:I191"/>
    <mergeCell ref="H186:H191"/>
    <mergeCell ref="AO273:AO276"/>
    <mergeCell ref="W236:W240"/>
    <mergeCell ref="V236:V240"/>
    <mergeCell ref="U236:U240"/>
    <mergeCell ref="AO186:AO191"/>
    <mergeCell ref="U364:U366"/>
    <mergeCell ref="T364:T366"/>
    <mergeCell ref="S364:S366"/>
    <mergeCell ref="R364:R366"/>
    <mergeCell ref="AN361:AN363"/>
    <mergeCell ref="N319:N322"/>
    <mergeCell ref="M319:M322"/>
    <mergeCell ref="L319:L322"/>
    <mergeCell ref="K319:K322"/>
    <mergeCell ref="J319:J322"/>
    <mergeCell ref="N364:N366"/>
    <mergeCell ref="M364:M366"/>
    <mergeCell ref="L364:L366"/>
    <mergeCell ref="K364:K366"/>
    <mergeCell ref="J364:J366"/>
    <mergeCell ref="I364:I366"/>
    <mergeCell ref="W361:W363"/>
    <mergeCell ref="V361:V363"/>
    <mergeCell ref="U361:U363"/>
    <mergeCell ref="T361:T363"/>
    <mergeCell ref="S361:S363"/>
    <mergeCell ref="R361:R363"/>
    <mergeCell ref="Q361:Q363"/>
    <mergeCell ref="P361:P363"/>
    <mergeCell ref="O361:O363"/>
    <mergeCell ref="N361:N363"/>
    <mergeCell ref="M361:M363"/>
    <mergeCell ref="L361:L363"/>
    <mergeCell ref="K361:K363"/>
    <mergeCell ref="J361:J363"/>
    <mergeCell ref="I361:I363"/>
    <mergeCell ref="A364:A366"/>
    <mergeCell ref="AL364:AL366"/>
    <mergeCell ref="AM364:AM366"/>
    <mergeCell ref="AN364:AN366"/>
    <mergeCell ref="AO319:AO322"/>
    <mergeCell ref="W358:W360"/>
    <mergeCell ref="V358:V360"/>
    <mergeCell ref="U358:U360"/>
    <mergeCell ref="T358:T360"/>
    <mergeCell ref="S358:S360"/>
    <mergeCell ref="R358:R360"/>
    <mergeCell ref="Q358:Q360"/>
    <mergeCell ref="P358:P360"/>
    <mergeCell ref="O358:O360"/>
    <mergeCell ref="N358:N360"/>
    <mergeCell ref="M358:M360"/>
    <mergeCell ref="L358:L360"/>
    <mergeCell ref="K358:K360"/>
    <mergeCell ref="J358:J360"/>
    <mergeCell ref="I358:I360"/>
    <mergeCell ref="H358:H360"/>
    <mergeCell ref="J327:J333"/>
    <mergeCell ref="J337:J341"/>
    <mergeCell ref="O337:O341"/>
    <mergeCell ref="J334:J336"/>
    <mergeCell ref="T323:T324"/>
    <mergeCell ref="S323:S324"/>
    <mergeCell ref="B358:B360"/>
    <mergeCell ref="A358:A360"/>
    <mergeCell ref="AL358:AL360"/>
    <mergeCell ref="W364:W366"/>
    <mergeCell ref="V364:V366"/>
    <mergeCell ref="V289:V296"/>
    <mergeCell ref="P289:P296"/>
    <mergeCell ref="O289:O296"/>
    <mergeCell ref="P266:P269"/>
    <mergeCell ref="O266:O269"/>
    <mergeCell ref="W277:W284"/>
    <mergeCell ref="G305:G314"/>
    <mergeCell ref="N236:N240"/>
    <mergeCell ref="M236:M240"/>
    <mergeCell ref="L236:L240"/>
    <mergeCell ref="W273:W276"/>
    <mergeCell ref="B205:B212"/>
    <mergeCell ref="A205:A212"/>
    <mergeCell ref="AL205:AL212"/>
    <mergeCell ref="W225:W229"/>
    <mergeCell ref="O225:O229"/>
    <mergeCell ref="AL285:AL288"/>
    <mergeCell ref="E297:E304"/>
    <mergeCell ref="D297:D304"/>
    <mergeCell ref="C297:C304"/>
    <mergeCell ref="B297:B304"/>
    <mergeCell ref="A297:A304"/>
    <mergeCell ref="R277:R284"/>
    <mergeCell ref="Q277:Q284"/>
    <mergeCell ref="L277:L284"/>
    <mergeCell ref="O270:O272"/>
    <mergeCell ref="N270:N272"/>
    <mergeCell ref="AL270:AL272"/>
    <mergeCell ref="M277:M284"/>
    <mergeCell ref="I273:I276"/>
    <mergeCell ref="H273:H276"/>
    <mergeCell ref="U277:U284"/>
    <mergeCell ref="AL199:AL204"/>
    <mergeCell ref="AM199:AM204"/>
    <mergeCell ref="W205:W212"/>
    <mergeCell ref="V205:V212"/>
    <mergeCell ref="U205:U212"/>
    <mergeCell ref="T205:T212"/>
    <mergeCell ref="S205:S212"/>
    <mergeCell ref="R205:R212"/>
    <mergeCell ref="Q205:Q212"/>
    <mergeCell ref="P205:P212"/>
    <mergeCell ref="O205:O212"/>
    <mergeCell ref="N205:N212"/>
    <mergeCell ref="M205:M212"/>
    <mergeCell ref="L205:L212"/>
    <mergeCell ref="K205:K212"/>
    <mergeCell ref="J205:J212"/>
    <mergeCell ref="I205:I212"/>
    <mergeCell ref="I199:I204"/>
    <mergeCell ref="M199:M204"/>
    <mergeCell ref="L199:L204"/>
    <mergeCell ref="L192:L198"/>
    <mergeCell ref="K199:K204"/>
    <mergeCell ref="J199:J204"/>
    <mergeCell ref="AN213:AN218"/>
    <mergeCell ref="AO213:AO218"/>
    <mergeCell ref="W255:W260"/>
    <mergeCell ref="V255:V260"/>
    <mergeCell ref="U255:U260"/>
    <mergeCell ref="T255:T260"/>
    <mergeCell ref="R255:R260"/>
    <mergeCell ref="Q255:Q260"/>
    <mergeCell ref="P255:P260"/>
    <mergeCell ref="O255:O260"/>
    <mergeCell ref="N255:N260"/>
    <mergeCell ref="M255:M260"/>
    <mergeCell ref="AO199:AO204"/>
    <mergeCell ref="AM213:AM218"/>
    <mergeCell ref="S225:S229"/>
    <mergeCell ref="R225:R229"/>
    <mergeCell ref="Q225:Q229"/>
    <mergeCell ref="P225:P229"/>
    <mergeCell ref="S255:S260"/>
    <mergeCell ref="V225:V229"/>
    <mergeCell ref="U225:U229"/>
    <mergeCell ref="T225:T229"/>
    <mergeCell ref="AM205:AM212"/>
    <mergeCell ref="AN205:AN212"/>
    <mergeCell ref="AN199:AN204"/>
    <mergeCell ref="M219:M224"/>
    <mergeCell ref="K248:K249"/>
    <mergeCell ref="J248:J249"/>
    <mergeCell ref="AN248:AN249"/>
    <mergeCell ref="AM285:AM288"/>
    <mergeCell ref="Q305:Q314"/>
    <mergeCell ref="P305:P314"/>
    <mergeCell ref="O305:O314"/>
    <mergeCell ref="N305:N314"/>
    <mergeCell ref="M305:M314"/>
    <mergeCell ref="C305:C314"/>
    <mergeCell ref="B305:B314"/>
    <mergeCell ref="A305:A314"/>
    <mergeCell ref="W266:W269"/>
    <mergeCell ref="AL266:AL269"/>
    <mergeCell ref="AM266:AM269"/>
    <mergeCell ref="V270:V272"/>
    <mergeCell ref="M270:M272"/>
    <mergeCell ref="N323:N324"/>
    <mergeCell ref="M323:M324"/>
    <mergeCell ref="L323:L324"/>
    <mergeCell ref="I289:I296"/>
    <mergeCell ref="H289:H296"/>
    <mergeCell ref="N266:N269"/>
    <mergeCell ref="L270:L272"/>
    <mergeCell ref="K270:K272"/>
    <mergeCell ref="K323:K324"/>
    <mergeCell ref="Q323:Q324"/>
    <mergeCell ref="K297:K304"/>
    <mergeCell ref="J297:J304"/>
    <mergeCell ref="I297:I304"/>
    <mergeCell ref="AL297:AL304"/>
    <mergeCell ref="AM297:AM304"/>
    <mergeCell ref="S270:S272"/>
    <mergeCell ref="R266:R269"/>
    <mergeCell ref="F297:F304"/>
    <mergeCell ref="H305:H314"/>
    <mergeCell ref="U165:U168"/>
    <mergeCell ref="T165:T168"/>
    <mergeCell ref="S165:S168"/>
    <mergeCell ref="R165:R168"/>
    <mergeCell ref="Q165:Q168"/>
    <mergeCell ref="P165:P168"/>
    <mergeCell ref="O165:O168"/>
    <mergeCell ref="N165:N168"/>
    <mergeCell ref="M165:M168"/>
    <mergeCell ref="L165:L168"/>
    <mergeCell ref="N337:N341"/>
    <mergeCell ref="N327:N333"/>
    <mergeCell ref="J323:J324"/>
    <mergeCell ref="N277:N284"/>
    <mergeCell ref="O334:O336"/>
    <mergeCell ref="R323:R324"/>
    <mergeCell ref="U297:U304"/>
    <mergeCell ref="T297:T304"/>
    <mergeCell ref="S297:S304"/>
    <mergeCell ref="R297:R304"/>
    <mergeCell ref="Q297:Q304"/>
    <mergeCell ref="P297:P304"/>
    <mergeCell ref="O297:O304"/>
    <mergeCell ref="N297:N304"/>
    <mergeCell ref="K277:K284"/>
    <mergeCell ref="L305:L314"/>
    <mergeCell ref="K305:K314"/>
    <mergeCell ref="M297:M304"/>
    <mergeCell ref="O277:O284"/>
    <mergeCell ref="Q289:Q296"/>
    <mergeCell ref="T277:T284"/>
    <mergeCell ref="S277:S284"/>
    <mergeCell ref="L266:L269"/>
    <mergeCell ref="J289:J296"/>
    <mergeCell ref="F289:F296"/>
    <mergeCell ref="E289:E296"/>
    <mergeCell ref="D289:D296"/>
    <mergeCell ref="C289:C296"/>
    <mergeCell ref="B289:B296"/>
    <mergeCell ref="A289:A296"/>
    <mergeCell ref="J277:J284"/>
    <mergeCell ref="I277:I284"/>
    <mergeCell ref="D270:D272"/>
    <mergeCell ref="B270:B272"/>
    <mergeCell ref="Q270:Q272"/>
    <mergeCell ref="P270:P272"/>
    <mergeCell ref="A37:A43"/>
    <mergeCell ref="C69:C77"/>
    <mergeCell ref="H52:H59"/>
    <mergeCell ref="C52:C59"/>
    <mergeCell ref="D52:D59"/>
    <mergeCell ref="E52:E59"/>
    <mergeCell ref="J86:J90"/>
    <mergeCell ref="E69:E77"/>
    <mergeCell ref="F69:F77"/>
    <mergeCell ref="G86:G90"/>
    <mergeCell ref="D129:D133"/>
    <mergeCell ref="C129:C133"/>
    <mergeCell ref="G125:G128"/>
    <mergeCell ref="F79:F85"/>
    <mergeCell ref="E225:E229"/>
    <mergeCell ref="D225:D229"/>
    <mergeCell ref="C225:C229"/>
    <mergeCell ref="B225:B229"/>
    <mergeCell ref="A225:A229"/>
    <mergeCell ref="F165:F168"/>
    <mergeCell ref="E165:E168"/>
    <mergeCell ref="D165:D168"/>
    <mergeCell ref="C165:C168"/>
    <mergeCell ref="H165:H168"/>
    <mergeCell ref="G165:G168"/>
    <mergeCell ref="G186:G191"/>
    <mergeCell ref="G140:G145"/>
    <mergeCell ref="F140:F145"/>
    <mergeCell ref="A152:A157"/>
    <mergeCell ref="F146:F151"/>
    <mergeCell ref="E146:E151"/>
    <mergeCell ref="C199:C204"/>
    <mergeCell ref="B192:B198"/>
    <mergeCell ref="B165:B168"/>
    <mergeCell ref="A146:A151"/>
    <mergeCell ref="F186:F191"/>
    <mergeCell ref="E186:E191"/>
    <mergeCell ref="D186:D191"/>
    <mergeCell ref="C186:C191"/>
    <mergeCell ref="B199:B204"/>
    <mergeCell ref="A199:A204"/>
    <mergeCell ref="H205:H212"/>
    <mergeCell ref="G205:G212"/>
    <mergeCell ref="H199:H204"/>
    <mergeCell ref="G199:G204"/>
    <mergeCell ref="F199:F204"/>
    <mergeCell ref="E199:E204"/>
    <mergeCell ref="D199:D204"/>
    <mergeCell ref="A140:A145"/>
    <mergeCell ref="O125:O128"/>
    <mergeCell ref="P125:P128"/>
    <mergeCell ref="R125:R128"/>
    <mergeCell ref="J125:J128"/>
    <mergeCell ref="S125:S128"/>
    <mergeCell ref="V125:V128"/>
    <mergeCell ref="R129:R133"/>
    <mergeCell ref="C146:C151"/>
    <mergeCell ref="B146:B151"/>
    <mergeCell ref="E140:E145"/>
    <mergeCell ref="D140:D145"/>
    <mergeCell ref="B117:B124"/>
    <mergeCell ref="K117:K124"/>
    <mergeCell ref="J117:J124"/>
    <mergeCell ref="I117:I124"/>
    <mergeCell ref="H117:H124"/>
    <mergeCell ref="G117:G124"/>
    <mergeCell ref="F117:F124"/>
    <mergeCell ref="E117:E124"/>
    <mergeCell ref="D117:D124"/>
    <mergeCell ref="G129:G133"/>
    <mergeCell ref="C140:C145"/>
    <mergeCell ref="B140:B145"/>
    <mergeCell ref="T140:T145"/>
    <mergeCell ref="S140:S145"/>
    <mergeCell ref="R140:R145"/>
    <mergeCell ref="Q140:Q145"/>
    <mergeCell ref="P140:P145"/>
    <mergeCell ref="O140:O145"/>
    <mergeCell ref="N140:N145"/>
    <mergeCell ref="M140:M145"/>
    <mergeCell ref="L140:L145"/>
    <mergeCell ref="V192:V198"/>
    <mergeCell ref="U192:U198"/>
    <mergeCell ref="T192:T198"/>
    <mergeCell ref="P192:P198"/>
    <mergeCell ref="S192:S198"/>
    <mergeCell ref="Q192:Q198"/>
    <mergeCell ref="N192:N198"/>
    <mergeCell ref="J169:J174"/>
    <mergeCell ref="K192:K198"/>
    <mergeCell ref="P175:P180"/>
    <mergeCell ref="A60:A68"/>
    <mergeCell ref="E60:E68"/>
    <mergeCell ref="I125:I128"/>
    <mergeCell ref="E37:E43"/>
    <mergeCell ref="F37:F43"/>
    <mergeCell ref="G37:G43"/>
    <mergeCell ref="H37:H43"/>
    <mergeCell ref="N86:N90"/>
    <mergeCell ref="K37:K43"/>
    <mergeCell ref="L37:L43"/>
    <mergeCell ref="M37:M43"/>
    <mergeCell ref="H69:H77"/>
    <mergeCell ref="I69:I77"/>
    <mergeCell ref="N37:N43"/>
    <mergeCell ref="B37:B43"/>
    <mergeCell ref="E86:E90"/>
    <mergeCell ref="N79:N85"/>
    <mergeCell ref="G69:G77"/>
    <mergeCell ref="B69:B77"/>
    <mergeCell ref="D69:D77"/>
    <mergeCell ref="E44:E51"/>
    <mergeCell ref="D44:D51"/>
    <mergeCell ref="C44:C51"/>
    <mergeCell ref="B79:B85"/>
    <mergeCell ref="E79:E85"/>
    <mergeCell ref="I37:I43"/>
    <mergeCell ref="J37:J43"/>
    <mergeCell ref="D60:D68"/>
    <mergeCell ref="C60:C68"/>
    <mergeCell ref="A69:A77"/>
    <mergeCell ref="F86:F90"/>
    <mergeCell ref="G79:G85"/>
    <mergeCell ref="D79:D85"/>
    <mergeCell ref="C79:C85"/>
    <mergeCell ref="L69:L77"/>
    <mergeCell ref="G110:G116"/>
    <mergeCell ref="F110:F116"/>
    <mergeCell ref="E110:E116"/>
    <mergeCell ref="D110:D116"/>
    <mergeCell ref="C110:C116"/>
    <mergeCell ref="B110:B116"/>
    <mergeCell ref="A110:A116"/>
    <mergeCell ref="B101:B109"/>
    <mergeCell ref="A101:A109"/>
    <mergeCell ref="K79:K85"/>
    <mergeCell ref="J69:J77"/>
    <mergeCell ref="K69:K77"/>
    <mergeCell ref="E91:E100"/>
    <mergeCell ref="D91:D100"/>
    <mergeCell ref="C91:C100"/>
    <mergeCell ref="B91:B100"/>
    <mergeCell ref="A91:A100"/>
    <mergeCell ref="C101:C109"/>
    <mergeCell ref="A79:A85"/>
    <mergeCell ref="A86:A90"/>
    <mergeCell ref="J79:J85"/>
    <mergeCell ref="I79:I85"/>
    <mergeCell ref="H79:H85"/>
    <mergeCell ref="L79:L85"/>
    <mergeCell ref="D101:D109"/>
    <mergeCell ref="Q79:Q85"/>
    <mergeCell ref="K225:K229"/>
    <mergeCell ref="N225:N229"/>
    <mergeCell ref="M225:M229"/>
    <mergeCell ref="L225:L229"/>
    <mergeCell ref="B169:B174"/>
    <mergeCell ref="A165:A168"/>
    <mergeCell ref="K169:K174"/>
    <mergeCell ref="M169:M174"/>
    <mergeCell ref="I86:I90"/>
    <mergeCell ref="H86:H90"/>
    <mergeCell ref="Q86:Q90"/>
    <mergeCell ref="A125:A128"/>
    <mergeCell ref="B125:B128"/>
    <mergeCell ref="C125:C128"/>
    <mergeCell ref="D125:D128"/>
    <mergeCell ref="E125:E128"/>
    <mergeCell ref="F125:F128"/>
    <mergeCell ref="H125:H128"/>
    <mergeCell ref="B129:B133"/>
    <mergeCell ref="A129:A133"/>
    <mergeCell ref="F169:F174"/>
    <mergeCell ref="B158:B164"/>
    <mergeCell ref="A158:A164"/>
    <mergeCell ref="H169:H174"/>
    <mergeCell ref="E158:E164"/>
    <mergeCell ref="BM711:BM717"/>
    <mergeCell ref="BD711:BD717"/>
    <mergeCell ref="BE711:BE717"/>
    <mergeCell ref="AU691:AU701"/>
    <mergeCell ref="BL691:BL701"/>
    <mergeCell ref="BM691:BM701"/>
    <mergeCell ref="AP691:AP701"/>
    <mergeCell ref="AQ699:AQ700"/>
    <mergeCell ref="AR646:AR647"/>
    <mergeCell ref="AP702:AP707"/>
    <mergeCell ref="AQ706:AQ707"/>
    <mergeCell ref="BM682:BM688"/>
    <mergeCell ref="BK720:BK726"/>
    <mergeCell ref="BL711:BL717"/>
    <mergeCell ref="AY711:AY717"/>
    <mergeCell ref="AT720:AT726"/>
    <mergeCell ref="AU720:AU726"/>
    <mergeCell ref="AV720:AV726"/>
    <mergeCell ref="AV691:AV701"/>
    <mergeCell ref="BA720:BA726"/>
    <mergeCell ref="BD720:BD726"/>
    <mergeCell ref="BE720:BE726"/>
    <mergeCell ref="AW720:AW726"/>
    <mergeCell ref="AZ711:AZ717"/>
    <mergeCell ref="BA711:BA717"/>
    <mergeCell ref="BM720:BM726"/>
    <mergeCell ref="AP711:AP717"/>
    <mergeCell ref="AQ715:AQ717"/>
    <mergeCell ref="AR715:AR717"/>
    <mergeCell ref="AS711:AS717"/>
    <mergeCell ref="AT711:AT717"/>
    <mergeCell ref="AU711:AU717"/>
    <mergeCell ref="AP720:AP726"/>
    <mergeCell ref="AQ724:AQ726"/>
    <mergeCell ref="AR724:AR726"/>
    <mergeCell ref="AV711:AV717"/>
    <mergeCell ref="AW711:AW717"/>
    <mergeCell ref="AX711:AX717"/>
    <mergeCell ref="AT682:AT688"/>
    <mergeCell ref="AV682:AV688"/>
    <mergeCell ref="AW682:AW688"/>
    <mergeCell ref="AU682:AU688"/>
    <mergeCell ref="AT651:AT657"/>
    <mergeCell ref="AT662:AT667"/>
    <mergeCell ref="AV662:AV667"/>
    <mergeCell ref="AU672:AU678"/>
    <mergeCell ref="AV672:AV679"/>
    <mergeCell ref="AU662:AU667"/>
    <mergeCell ref="AZ682:AZ688"/>
    <mergeCell ref="AR699:AR700"/>
    <mergeCell ref="AZ720:AZ726"/>
    <mergeCell ref="AY702:AY707"/>
    <mergeCell ref="AT626:AT633"/>
    <mergeCell ref="AQ677:AQ678"/>
    <mergeCell ref="AM691:AM701"/>
    <mergeCell ref="AN691:AN701"/>
    <mergeCell ref="AS638:AS647"/>
    <mergeCell ref="AX682:AX688"/>
    <mergeCell ref="AX691:AX701"/>
    <mergeCell ref="AY691:AY701"/>
    <mergeCell ref="AW651:AW657"/>
    <mergeCell ref="BA682:BA688"/>
    <mergeCell ref="BB691:BB701"/>
    <mergeCell ref="BF682:BF688"/>
    <mergeCell ref="BE682:BE688"/>
    <mergeCell ref="AW662:AW667"/>
    <mergeCell ref="AW691:AW701"/>
    <mergeCell ref="AW672:AW679"/>
    <mergeCell ref="AV651:AV657"/>
    <mergeCell ref="AP651:AP657"/>
    <mergeCell ref="AX672:AX679"/>
    <mergeCell ref="AS672:AS678"/>
    <mergeCell ref="AM682:AM690"/>
    <mergeCell ref="AN682:AN690"/>
    <mergeCell ref="AO682:AO690"/>
    <mergeCell ref="AS651:AS657"/>
    <mergeCell ref="AR677:AR678"/>
    <mergeCell ref="AM651:AM661"/>
    <mergeCell ref="AN651:AN661"/>
    <mergeCell ref="AO651:AO661"/>
    <mergeCell ref="AL691:AL701"/>
    <mergeCell ref="BL682:BL688"/>
    <mergeCell ref="BK682:BK688"/>
    <mergeCell ref="AU638:AU647"/>
    <mergeCell ref="AS691:AS700"/>
    <mergeCell ref="BI711:BI717"/>
    <mergeCell ref="BJ711:BJ717"/>
    <mergeCell ref="BK711:BK717"/>
    <mergeCell ref="AO691:AO701"/>
    <mergeCell ref="AT691:AT701"/>
    <mergeCell ref="AP682:AP688"/>
    <mergeCell ref="AQ646:AQ647"/>
    <mergeCell ref="AP638:AP647"/>
    <mergeCell ref="AL626:AL637"/>
    <mergeCell ref="AM626:AM637"/>
    <mergeCell ref="AP626:AP633"/>
    <mergeCell ref="AN626:AN637"/>
    <mergeCell ref="AO626:AO637"/>
    <mergeCell ref="AZ626:AZ636"/>
    <mergeCell ref="BH626:BH633"/>
    <mergeCell ref="AY672:AY679"/>
    <mergeCell ref="AZ702:AZ707"/>
    <mergeCell ref="AZ672:AZ679"/>
    <mergeCell ref="BA672:BA679"/>
    <mergeCell ref="AW638:AW647"/>
    <mergeCell ref="BA626:BA636"/>
    <mergeCell ref="AX638:AX647"/>
    <mergeCell ref="AU626:AU633"/>
    <mergeCell ref="AT638:AT647"/>
    <mergeCell ref="AV638:AV647"/>
    <mergeCell ref="AP672:AP679"/>
    <mergeCell ref="AS626:AS633"/>
    <mergeCell ref="I270:I272"/>
    <mergeCell ref="G270:G272"/>
    <mergeCell ref="G297:G304"/>
    <mergeCell ref="H337:H341"/>
    <mergeCell ref="G337:G341"/>
    <mergeCell ref="A334:A336"/>
    <mergeCell ref="A270:A272"/>
    <mergeCell ref="J266:J269"/>
    <mergeCell ref="I266:I269"/>
    <mergeCell ref="H270:H272"/>
    <mergeCell ref="F323:F324"/>
    <mergeCell ref="E323:E324"/>
    <mergeCell ref="D323:D324"/>
    <mergeCell ref="C323:C324"/>
    <mergeCell ref="I323:I324"/>
    <mergeCell ref="H323:H324"/>
    <mergeCell ref="J305:J314"/>
    <mergeCell ref="I305:I314"/>
    <mergeCell ref="E266:E269"/>
    <mergeCell ref="D266:D269"/>
    <mergeCell ref="C266:C269"/>
    <mergeCell ref="B266:B269"/>
    <mergeCell ref="B323:B324"/>
    <mergeCell ref="F337:F341"/>
    <mergeCell ref="E337:E341"/>
    <mergeCell ref="B327:B333"/>
    <mergeCell ref="H266:H269"/>
    <mergeCell ref="F270:F272"/>
    <mergeCell ref="G266:G269"/>
    <mergeCell ref="F266:F269"/>
    <mergeCell ref="A323:A324"/>
    <mergeCell ref="A337:A341"/>
    <mergeCell ref="K337:K341"/>
    <mergeCell ref="G358:G360"/>
    <mergeCell ref="F358:F360"/>
    <mergeCell ref="E358:E360"/>
    <mergeCell ref="D358:D360"/>
    <mergeCell ref="M503:M504"/>
    <mergeCell ref="L503:L504"/>
    <mergeCell ref="K503:K504"/>
    <mergeCell ref="C358:C360"/>
    <mergeCell ref="C334:C336"/>
    <mergeCell ref="P334:P336"/>
    <mergeCell ref="L334:L336"/>
    <mergeCell ref="L337:L341"/>
    <mergeCell ref="M337:M341"/>
    <mergeCell ref="E319:E322"/>
    <mergeCell ref="D319:D322"/>
    <mergeCell ref="C319:C322"/>
    <mergeCell ref="G503:G504"/>
    <mergeCell ref="F503:F504"/>
    <mergeCell ref="G342:G345"/>
    <mergeCell ref="F342:F345"/>
    <mergeCell ref="E342:E345"/>
    <mergeCell ref="D342:D345"/>
    <mergeCell ref="C342:C345"/>
    <mergeCell ref="P323:P324"/>
    <mergeCell ref="O323:O324"/>
    <mergeCell ref="O327:O333"/>
    <mergeCell ref="N334:N336"/>
    <mergeCell ref="P337:P341"/>
    <mergeCell ref="H364:H366"/>
    <mergeCell ref="E334:E336"/>
    <mergeCell ref="O364:O366"/>
    <mergeCell ref="BG205:BG207"/>
    <mergeCell ref="AO346:AO349"/>
    <mergeCell ref="Q327:Q333"/>
    <mergeCell ref="W503:W504"/>
    <mergeCell ref="W334:W336"/>
    <mergeCell ref="V334:V336"/>
    <mergeCell ref="T334:T336"/>
    <mergeCell ref="S334:S336"/>
    <mergeCell ref="R334:R336"/>
    <mergeCell ref="W323:W324"/>
    <mergeCell ref="W305:W314"/>
    <mergeCell ref="V305:V314"/>
    <mergeCell ref="U305:U314"/>
    <mergeCell ref="T305:T314"/>
    <mergeCell ref="AL305:AL314"/>
    <mergeCell ref="AM305:AM314"/>
    <mergeCell ref="AN305:AN314"/>
    <mergeCell ref="AO305:AO314"/>
    <mergeCell ref="AT205:AT207"/>
    <mergeCell ref="AO225:AO229"/>
    <mergeCell ref="AL225:AL229"/>
    <mergeCell ref="AM225:AM229"/>
    <mergeCell ref="AL319:AL322"/>
    <mergeCell ref="T236:T240"/>
    <mergeCell ref="S236:S240"/>
    <mergeCell ref="R236:R240"/>
    <mergeCell ref="W342:W345"/>
    <mergeCell ref="S219:S224"/>
    <mergeCell ref="R219:R224"/>
    <mergeCell ref="Q219:Q224"/>
    <mergeCell ref="U323:U324"/>
    <mergeCell ref="V297:V304"/>
    <mergeCell ref="AO277:AO284"/>
    <mergeCell ref="AO503:AO504"/>
    <mergeCell ref="AN277:AN284"/>
    <mergeCell ref="AN503:AN504"/>
    <mergeCell ref="AM315:AM318"/>
    <mergeCell ref="AN315:AN318"/>
    <mergeCell ref="AO315:AO318"/>
    <mergeCell ref="AV626:AV636"/>
    <mergeCell ref="AW626:AW636"/>
    <mergeCell ref="AX626:AX636"/>
    <mergeCell ref="AY626:AY636"/>
    <mergeCell ref="AM327:AM333"/>
    <mergeCell ref="AN266:AN269"/>
    <mergeCell ref="AM337:AM341"/>
    <mergeCell ref="AN285:AN288"/>
    <mergeCell ref="AO205:AO212"/>
    <mergeCell ref="AM319:AM322"/>
    <mergeCell ref="AN319:AN322"/>
    <mergeCell ref="AM358:AM360"/>
    <mergeCell ref="AO337:AO341"/>
    <mergeCell ref="AY205:AY207"/>
    <mergeCell ref="AN297:AN304"/>
    <mergeCell ref="AO297:AO304"/>
    <mergeCell ref="AO361:AO363"/>
    <mergeCell ref="AN273:AN276"/>
    <mergeCell ref="AO354:AO357"/>
    <mergeCell ref="AM350:AM353"/>
    <mergeCell ref="AN350:AN353"/>
    <mergeCell ref="AO350:AO353"/>
    <mergeCell ref="AO285:AO288"/>
    <mergeCell ref="AM372:AM375"/>
    <mergeCell ref="AN372:AN375"/>
    <mergeCell ref="BM117:BM121"/>
    <mergeCell ref="BK117:BK121"/>
    <mergeCell ref="BL192:BL195"/>
    <mergeCell ref="BK192:BK195"/>
    <mergeCell ref="BL117:BL121"/>
    <mergeCell ref="AS205:AS207"/>
    <mergeCell ref="AM270:AM272"/>
    <mergeCell ref="AN270:AN272"/>
    <mergeCell ref="AV205:AV207"/>
    <mergeCell ref="AN334:AN336"/>
    <mergeCell ref="BH205:BH207"/>
    <mergeCell ref="AO327:AO333"/>
    <mergeCell ref="BG192:BG195"/>
    <mergeCell ref="BC192:BC195"/>
    <mergeCell ref="BF205:BF207"/>
    <mergeCell ref="BD205:BD207"/>
    <mergeCell ref="AM152:AM157"/>
    <mergeCell ref="AN152:AN157"/>
    <mergeCell ref="AO152:AO157"/>
    <mergeCell ref="AO261:AO265"/>
    <mergeCell ref="AO140:AO145"/>
    <mergeCell ref="AM255:AM260"/>
    <mergeCell ref="AN255:AN260"/>
    <mergeCell ref="AO255:AO260"/>
    <mergeCell ref="AM250:AM254"/>
    <mergeCell ref="AN250:AN254"/>
    <mergeCell ref="AO250:AO254"/>
    <mergeCell ref="AY117:AY121"/>
    <mergeCell ref="AM125:AM128"/>
    <mergeCell ref="AN125:AN128"/>
    <mergeCell ref="AM192:AM198"/>
    <mergeCell ref="AN225:AN229"/>
    <mergeCell ref="W69:W77"/>
    <mergeCell ref="AO125:AO128"/>
    <mergeCell ref="AM79:AM85"/>
    <mergeCell ref="W165:W168"/>
    <mergeCell ref="AO60:AO68"/>
    <mergeCell ref="AL44:AL51"/>
    <mergeCell ref="AS52:AS54"/>
    <mergeCell ref="AT52:AT54"/>
    <mergeCell ref="AL101:AL109"/>
    <mergeCell ref="AM101:AM109"/>
    <mergeCell ref="AN101:AN109"/>
    <mergeCell ref="BJ192:BJ195"/>
    <mergeCell ref="AO334:AO336"/>
    <mergeCell ref="AN327:AN333"/>
    <mergeCell ref="BM651:BM657"/>
    <mergeCell ref="BL662:BL667"/>
    <mergeCell ref="BM662:BM667"/>
    <mergeCell ref="W337:W341"/>
    <mergeCell ref="AW205:AW207"/>
    <mergeCell ref="AN337:AN341"/>
    <mergeCell ref="BJ205:BJ207"/>
    <mergeCell ref="BJ277:BJ282"/>
    <mergeCell ref="BM192:BM195"/>
    <mergeCell ref="BJ289:BJ290"/>
    <mergeCell ref="BJ305:BJ308"/>
    <mergeCell ref="BJ337:BJ339"/>
    <mergeCell ref="AX205:AX207"/>
    <mergeCell ref="AQ205:AQ207"/>
    <mergeCell ref="AR205:AR207"/>
    <mergeCell ref="AO270:AO272"/>
    <mergeCell ref="AO266:AO269"/>
    <mergeCell ref="BI289:BI290"/>
    <mergeCell ref="P69:P77"/>
    <mergeCell ref="U86:U90"/>
    <mergeCell ref="T86:T90"/>
    <mergeCell ref="R60:R68"/>
    <mergeCell ref="AM37:AM43"/>
    <mergeCell ref="AL79:AL85"/>
    <mergeCell ref="AT37:AT39"/>
    <mergeCell ref="W79:W85"/>
    <mergeCell ref="AL86:AL90"/>
    <mergeCell ref="AM86:AM90"/>
    <mergeCell ref="AT69:AT73"/>
    <mergeCell ref="S52:S59"/>
    <mergeCell ref="T52:T59"/>
    <mergeCell ref="U52:U59"/>
    <mergeCell ref="AN79:AN85"/>
    <mergeCell ref="AT44:AT45"/>
    <mergeCell ref="W52:W59"/>
    <mergeCell ref="R86:R90"/>
    <mergeCell ref="AN60:AN68"/>
    <mergeCell ref="T60:T68"/>
    <mergeCell ref="S60:S68"/>
    <mergeCell ref="AL52:AL59"/>
    <mergeCell ref="AN86:AN90"/>
    <mergeCell ref="AS44:AS45"/>
    <mergeCell ref="V86:V90"/>
    <mergeCell ref="P79:P85"/>
    <mergeCell ref="AO69:AO78"/>
    <mergeCell ref="Q60:Q68"/>
    <mergeCell ref="W86:W90"/>
    <mergeCell ref="AP69:AP73"/>
    <mergeCell ref="AP52:AP54"/>
    <mergeCell ref="U60:U68"/>
    <mergeCell ref="AL169:AL174"/>
    <mergeCell ref="AW117:AW121"/>
    <mergeCell ref="AQ117:AQ121"/>
    <mergeCell ref="AU117:AU121"/>
    <mergeCell ref="AT117:AT121"/>
    <mergeCell ref="BE117:BE121"/>
    <mergeCell ref="AY192:AY195"/>
    <mergeCell ref="AZ117:AZ121"/>
    <mergeCell ref="W158:W164"/>
    <mergeCell ref="AP117:AP121"/>
    <mergeCell ref="BI192:BI195"/>
    <mergeCell ref="BB192:BB195"/>
    <mergeCell ref="BD192:BD195"/>
    <mergeCell ref="BA192:BA195"/>
    <mergeCell ref="AO134:AO139"/>
    <mergeCell ref="W146:W151"/>
    <mergeCell ref="W175:W180"/>
    <mergeCell ref="W140:W145"/>
    <mergeCell ref="AL140:AL145"/>
    <mergeCell ref="AM140:AM145"/>
    <mergeCell ref="AN140:AN145"/>
    <mergeCell ref="BI205:BI207"/>
    <mergeCell ref="AL337:AL341"/>
    <mergeCell ref="AL334:AL336"/>
    <mergeCell ref="AL327:AL333"/>
    <mergeCell ref="BH192:BH195"/>
    <mergeCell ref="BF192:BF195"/>
    <mergeCell ref="AT672:AT678"/>
    <mergeCell ref="P327:P333"/>
    <mergeCell ref="AK699:AK700"/>
    <mergeCell ref="AJ706:AJ707"/>
    <mergeCell ref="AK686:AK687"/>
    <mergeCell ref="AK706:AK707"/>
    <mergeCell ref="R691:R701"/>
    <mergeCell ref="F327:F333"/>
    <mergeCell ref="E327:E333"/>
    <mergeCell ref="D327:D333"/>
    <mergeCell ref="C327:C333"/>
    <mergeCell ref="W327:W333"/>
    <mergeCell ref="V327:V333"/>
    <mergeCell ref="U327:U333"/>
    <mergeCell ref="AU702:AU707"/>
    <mergeCell ref="V337:V341"/>
    <mergeCell ref="L691:L701"/>
    <mergeCell ref="M691:M701"/>
    <mergeCell ref="AI646:AI647"/>
    <mergeCell ref="AQ686:AQ688"/>
    <mergeCell ref="AR686:AR688"/>
    <mergeCell ref="AS682:AS688"/>
    <mergeCell ref="AU651:AU657"/>
    <mergeCell ref="AI699:AI700"/>
    <mergeCell ref="E691:E701"/>
    <mergeCell ref="W691:W701"/>
    <mergeCell ref="BI720:BI726"/>
    <mergeCell ref="BJ720:BJ726"/>
    <mergeCell ref="BM672:BM677"/>
    <mergeCell ref="AS702:AS707"/>
    <mergeCell ref="BL702:BL707"/>
    <mergeCell ref="BJ672:BJ677"/>
    <mergeCell ref="AP662:AP667"/>
    <mergeCell ref="AS662:AS667"/>
    <mergeCell ref="BH662:BH667"/>
    <mergeCell ref="BI662:BI667"/>
    <mergeCell ref="BB702:BB707"/>
    <mergeCell ref="AR706:AR707"/>
    <mergeCell ref="BH672:BH677"/>
    <mergeCell ref="BD672:BD677"/>
    <mergeCell ref="BE672:BE677"/>
    <mergeCell ref="AZ662:AZ667"/>
    <mergeCell ref="BC662:BC667"/>
    <mergeCell ref="BF672:BF677"/>
    <mergeCell ref="BG672:BG677"/>
    <mergeCell ref="AT702:AT707"/>
    <mergeCell ref="BA662:BA667"/>
    <mergeCell ref="BL672:BL677"/>
    <mergeCell ref="BM702:BM707"/>
    <mergeCell ref="AW702:AW707"/>
    <mergeCell ref="AY682:AY688"/>
    <mergeCell ref="AS720:AS726"/>
    <mergeCell ref="BL720:BL725"/>
    <mergeCell ref="BH682:BH688"/>
    <mergeCell ref="BG682:BG688"/>
    <mergeCell ref="BI672:BI677"/>
    <mergeCell ref="BB672:BB677"/>
    <mergeCell ref="BI702:BI707"/>
    <mergeCell ref="AJ686:AJ687"/>
    <mergeCell ref="AV702:AV707"/>
    <mergeCell ref="BB711:BB717"/>
    <mergeCell ref="BC711:BC717"/>
    <mergeCell ref="BF720:BF726"/>
    <mergeCell ref="BG720:BG725"/>
    <mergeCell ref="BH720:BH726"/>
    <mergeCell ref="BA702:BA707"/>
    <mergeCell ref="AY662:AY667"/>
    <mergeCell ref="AX651:AX657"/>
    <mergeCell ref="BH702:BH707"/>
    <mergeCell ref="BB720:BB726"/>
    <mergeCell ref="BC720:BC726"/>
    <mergeCell ref="BE651:BE657"/>
    <mergeCell ref="BF651:BF657"/>
    <mergeCell ref="BF711:BF717"/>
    <mergeCell ref="BG711:BG717"/>
    <mergeCell ref="BH711:BH717"/>
    <mergeCell ref="BC691:BC701"/>
    <mergeCell ref="BD691:BD701"/>
    <mergeCell ref="BE691:BE701"/>
    <mergeCell ref="BF691:BF701"/>
    <mergeCell ref="BG691:BG701"/>
    <mergeCell ref="BC702:BC707"/>
    <mergeCell ref="AY651:AY657"/>
    <mergeCell ref="AZ691:AZ701"/>
    <mergeCell ref="BA691:BA701"/>
    <mergeCell ref="AY720:AY726"/>
    <mergeCell ref="AX720:AX726"/>
    <mergeCell ref="BC672:BC677"/>
    <mergeCell ref="AX662:AX667"/>
    <mergeCell ref="AX702:AX707"/>
    <mergeCell ref="BI651:BI657"/>
    <mergeCell ref="BC651:BC657"/>
    <mergeCell ref="BK651:BK657"/>
    <mergeCell ref="BG662:BG667"/>
    <mergeCell ref="BJ662:BJ667"/>
    <mergeCell ref="BD662:BD667"/>
    <mergeCell ref="BB662:BB667"/>
    <mergeCell ref="BE662:BE667"/>
    <mergeCell ref="BF662:BF667"/>
    <mergeCell ref="BD682:BD688"/>
    <mergeCell ref="BC682:BC688"/>
    <mergeCell ref="BE702:BE707"/>
    <mergeCell ref="BF702:BF707"/>
    <mergeCell ref="BI691:BI701"/>
    <mergeCell ref="BJ691:BJ701"/>
    <mergeCell ref="BB682:BB688"/>
    <mergeCell ref="BJ682:BJ688"/>
    <mergeCell ref="BI682:BI688"/>
    <mergeCell ref="BK662:BK667"/>
    <mergeCell ref="BH691:BH701"/>
    <mergeCell ref="BK702:BK707"/>
    <mergeCell ref="BG702:BG707"/>
    <mergeCell ref="BD702:BD707"/>
    <mergeCell ref="BK691:BK701"/>
    <mergeCell ref="BB327:BB333"/>
    <mergeCell ref="BC327:BC333"/>
    <mergeCell ref="BC305:BC310"/>
    <mergeCell ref="BB305:BB310"/>
    <mergeCell ref="BL638:BL647"/>
    <mergeCell ref="BK638:BK647"/>
    <mergeCell ref="BJ638:BJ647"/>
    <mergeCell ref="BD638:BD647"/>
    <mergeCell ref="BB337:BB339"/>
    <mergeCell ref="BC337:BC339"/>
    <mergeCell ref="BB626:BB633"/>
    <mergeCell ref="BI297:BI302"/>
    <mergeCell ref="BJ297:BJ302"/>
    <mergeCell ref="BL651:BL657"/>
    <mergeCell ref="BD651:BD657"/>
    <mergeCell ref="BC638:BC647"/>
    <mergeCell ref="BB638:BB647"/>
    <mergeCell ref="BC626:BC633"/>
    <mergeCell ref="BE626:BE633"/>
    <mergeCell ref="BF626:BF633"/>
    <mergeCell ref="BD626:BD633"/>
    <mergeCell ref="BJ327:BJ331"/>
    <mergeCell ref="BI626:BI633"/>
    <mergeCell ref="BJ651:BJ657"/>
    <mergeCell ref="BG651:BG657"/>
    <mergeCell ref="BH651:BH657"/>
    <mergeCell ref="BK626:BK633"/>
    <mergeCell ref="BL626:BL633"/>
    <mergeCell ref="BG626:BG633"/>
    <mergeCell ref="BC297:BC304"/>
    <mergeCell ref="BB297:BB304"/>
    <mergeCell ref="BJ626:BJ633"/>
    <mergeCell ref="AS69:AS73"/>
    <mergeCell ref="AO79:AO85"/>
    <mergeCell ref="AO86:AO90"/>
    <mergeCell ref="BE192:BE195"/>
    <mergeCell ref="AZ651:AZ657"/>
    <mergeCell ref="BA651:BA657"/>
    <mergeCell ref="BB651:BB657"/>
    <mergeCell ref="BK672:BK677"/>
    <mergeCell ref="BJ702:BJ707"/>
    <mergeCell ref="BM638:BM647"/>
    <mergeCell ref="BI638:BI647"/>
    <mergeCell ref="BH638:BH647"/>
    <mergeCell ref="BG638:BG647"/>
    <mergeCell ref="BI327:BI331"/>
    <mergeCell ref="BA638:BA647"/>
    <mergeCell ref="AZ638:AZ647"/>
    <mergeCell ref="AY638:AY647"/>
    <mergeCell ref="BK205:BK207"/>
    <mergeCell ref="BF638:BF647"/>
    <mergeCell ref="BL205:BL207"/>
    <mergeCell ref="BM626:BM633"/>
    <mergeCell ref="BI305:BI308"/>
    <mergeCell ref="BC277:BC279"/>
    <mergeCell ref="BB205:BB207"/>
    <mergeCell ref="BI277:BI282"/>
    <mergeCell ref="BE205:BE207"/>
    <mergeCell ref="BC205:BC207"/>
    <mergeCell ref="BA205:BA207"/>
    <mergeCell ref="BI337:BI339"/>
    <mergeCell ref="BE638:BE647"/>
    <mergeCell ref="BB277:BB279"/>
    <mergeCell ref="BM205:BM207"/>
    <mergeCell ref="AT110:AT113"/>
    <mergeCell ref="AM158:AM164"/>
    <mergeCell ref="AN158:AN164"/>
    <mergeCell ref="AO158:AO164"/>
    <mergeCell ref="AV117:AV121"/>
    <mergeCell ref="AP205:AP207"/>
    <mergeCell ref="AM169:AM174"/>
    <mergeCell ref="AN169:AN174"/>
    <mergeCell ref="AO169:AO174"/>
    <mergeCell ref="AW192:AW195"/>
    <mergeCell ref="AU205:AU207"/>
    <mergeCell ref="AM129:AM133"/>
    <mergeCell ref="AX192:AX195"/>
    <mergeCell ref="AZ192:AZ195"/>
    <mergeCell ref="AU110:AU113"/>
    <mergeCell ref="AR117:AR121"/>
    <mergeCell ref="AO192:AO198"/>
    <mergeCell ref="AN192:AN198"/>
    <mergeCell ref="AZ205:AZ207"/>
    <mergeCell ref="AS117:AS121"/>
    <mergeCell ref="AR103:AR106"/>
    <mergeCell ref="AP110:AP113"/>
    <mergeCell ref="AR110:AR113"/>
    <mergeCell ref="AP101:AP106"/>
    <mergeCell ref="AQ103:AQ106"/>
    <mergeCell ref="AS101:AS104"/>
    <mergeCell ref="AS110:AS113"/>
    <mergeCell ref="AL165:AL168"/>
    <mergeCell ref="AM165:AM168"/>
    <mergeCell ref="AN165:AN168"/>
    <mergeCell ref="AO165:AO168"/>
    <mergeCell ref="AN129:AN133"/>
    <mergeCell ref="AO129:AO133"/>
    <mergeCell ref="AZ110:AZ113"/>
    <mergeCell ref="AU101:AU106"/>
    <mergeCell ref="BA101:BA106"/>
    <mergeCell ref="AL158:AL164"/>
    <mergeCell ref="AL129:AL133"/>
    <mergeCell ref="AL125:AL128"/>
    <mergeCell ref="AL152:AL157"/>
    <mergeCell ref="AL146:AL151"/>
    <mergeCell ref="AM110:AM116"/>
    <mergeCell ref="AN110:AN116"/>
    <mergeCell ref="AO110:AO116"/>
    <mergeCell ref="AO101:AO109"/>
    <mergeCell ref="AT101:AT104"/>
    <mergeCell ref="AW110:AW113"/>
    <mergeCell ref="BA117:BA121"/>
    <mergeCell ref="AX117:AX121"/>
    <mergeCell ref="AW101:AW106"/>
    <mergeCell ref="AQ110:AQ113"/>
    <mergeCell ref="AV110:AV113"/>
    <mergeCell ref="BM101:BM106"/>
    <mergeCell ref="BI44:BI45"/>
    <mergeCell ref="BJ44:BJ45"/>
    <mergeCell ref="BK44:BK45"/>
    <mergeCell ref="BA44:BA45"/>
    <mergeCell ref="BL52:BL54"/>
    <mergeCell ref="BL69:BL73"/>
    <mergeCell ref="AY101:AY106"/>
    <mergeCell ref="AZ101:AZ106"/>
    <mergeCell ref="BL101:BL106"/>
    <mergeCell ref="AY52:AY54"/>
    <mergeCell ref="AZ52:AZ54"/>
    <mergeCell ref="BH101:BH106"/>
    <mergeCell ref="BH69:BH73"/>
    <mergeCell ref="AY69:AY73"/>
    <mergeCell ref="BB52:BB54"/>
    <mergeCell ref="AY44:AY45"/>
    <mergeCell ref="AZ44:AZ45"/>
    <mergeCell ref="AZ69:AZ73"/>
    <mergeCell ref="BG101:BG106"/>
    <mergeCell ref="BI101:BI106"/>
    <mergeCell ref="BC101:BC106"/>
    <mergeCell ref="BG69:BG73"/>
    <mergeCell ref="BB101:BB106"/>
    <mergeCell ref="BA69:BA73"/>
    <mergeCell ref="BL44:BL45"/>
    <mergeCell ref="BH44:BH45"/>
    <mergeCell ref="BF52:BF54"/>
    <mergeCell ref="BH52:BH54"/>
    <mergeCell ref="BM69:BM73"/>
    <mergeCell ref="BJ117:BJ121"/>
    <mergeCell ref="BD117:BD121"/>
    <mergeCell ref="BD101:BD106"/>
    <mergeCell ref="BE101:BE106"/>
    <mergeCell ref="BF101:BF106"/>
    <mergeCell ref="BF117:BF121"/>
    <mergeCell ref="BJ52:BJ54"/>
    <mergeCell ref="AW52:AW54"/>
    <mergeCell ref="AW69:AW73"/>
    <mergeCell ref="BH117:BH121"/>
    <mergeCell ref="BG44:BG45"/>
    <mergeCell ref="BA110:BA113"/>
    <mergeCell ref="BJ101:BJ106"/>
    <mergeCell ref="BC69:BC73"/>
    <mergeCell ref="BJ69:BJ73"/>
    <mergeCell ref="BF69:BF73"/>
    <mergeCell ref="BD69:BD73"/>
    <mergeCell ref="BI52:BI54"/>
    <mergeCell ref="BB69:BB73"/>
    <mergeCell ref="BG110:BG113"/>
    <mergeCell ref="BH110:BH113"/>
    <mergeCell ref="BB117:BB121"/>
    <mergeCell ref="AX101:AX106"/>
    <mergeCell ref="BI117:BI121"/>
    <mergeCell ref="BC117:BC121"/>
    <mergeCell ref="BG117:BG121"/>
    <mergeCell ref="BE110:BE113"/>
    <mergeCell ref="BD110:BD113"/>
    <mergeCell ref="BC110:BC113"/>
    <mergeCell ref="BK110:BK113"/>
    <mergeCell ref="BE69:BE73"/>
    <mergeCell ref="BI110:BI113"/>
    <mergeCell ref="BK101:BK106"/>
    <mergeCell ref="BL110:BL113"/>
    <mergeCell ref="BI69:BI73"/>
    <mergeCell ref="BF110:BF113"/>
    <mergeCell ref="BK52:BK54"/>
    <mergeCell ref="BJ110:BJ113"/>
    <mergeCell ref="AU69:AU73"/>
    <mergeCell ref="AV69:AV73"/>
    <mergeCell ref="AU44:AU45"/>
    <mergeCell ref="AV44:AV45"/>
    <mergeCell ref="AW44:AW45"/>
    <mergeCell ref="BB110:BB113"/>
    <mergeCell ref="AX110:AX113"/>
    <mergeCell ref="AV101:AV106"/>
    <mergeCell ref="AU52:AU54"/>
    <mergeCell ref="BB44:BB45"/>
    <mergeCell ref="BK69:BK73"/>
    <mergeCell ref="BA52:BA54"/>
    <mergeCell ref="AX69:AX73"/>
    <mergeCell ref="BM37:BM39"/>
    <mergeCell ref="BG37:BG39"/>
    <mergeCell ref="BB20:BB22"/>
    <mergeCell ref="BK16:BM17"/>
    <mergeCell ref="BF29:BF31"/>
    <mergeCell ref="AY37:AY39"/>
    <mergeCell ref="AZ37:AZ39"/>
    <mergeCell ref="BG29:BG31"/>
    <mergeCell ref="BH29:BH31"/>
    <mergeCell ref="BJ37:BJ39"/>
    <mergeCell ref="BE37:BE39"/>
    <mergeCell ref="BI16:BI18"/>
    <mergeCell ref="BI29:BI31"/>
    <mergeCell ref="AX52:AX54"/>
    <mergeCell ref="AX44:AX45"/>
    <mergeCell ref="BC44:BC45"/>
    <mergeCell ref="BD44:BD45"/>
    <mergeCell ref="BE44:BE45"/>
    <mergeCell ref="BF44:BF45"/>
    <mergeCell ref="BC52:BC54"/>
    <mergeCell ref="BD52:BD54"/>
    <mergeCell ref="BG52:BG54"/>
    <mergeCell ref="BE52:BE54"/>
    <mergeCell ref="BM44:BM45"/>
    <mergeCell ref="BM52:BM54"/>
    <mergeCell ref="BD16:BF17"/>
    <mergeCell ref="BK20:BK22"/>
    <mergeCell ref="BL20:BL22"/>
    <mergeCell ref="BF37:BF39"/>
    <mergeCell ref="BF20:BF22"/>
    <mergeCell ref="AW29:AW31"/>
    <mergeCell ref="BA29:BA31"/>
    <mergeCell ref="BK37:BK39"/>
    <mergeCell ref="AX37:AX39"/>
    <mergeCell ref="BH37:BH39"/>
    <mergeCell ref="AU37:AU39"/>
    <mergeCell ref="AW37:AW39"/>
    <mergeCell ref="BB37:BB39"/>
    <mergeCell ref="BD37:BD39"/>
    <mergeCell ref="BC37:BC39"/>
    <mergeCell ref="AV37:AV39"/>
    <mergeCell ref="BI37:BI39"/>
    <mergeCell ref="BJ29:BJ31"/>
    <mergeCell ref="BK29:BK31"/>
    <mergeCell ref="BL29:BL31"/>
    <mergeCell ref="BG16:BH17"/>
    <mergeCell ref="BC16:BC18"/>
    <mergeCell ref="BC20:BC22"/>
    <mergeCell ref="BA37:BA39"/>
    <mergeCell ref="AW16:AW18"/>
    <mergeCell ref="AX16:AX18"/>
    <mergeCell ref="BM110:BM113"/>
    <mergeCell ref="AY110:AY113"/>
    <mergeCell ref="BL37:BL39"/>
    <mergeCell ref="AX20:AX27"/>
    <mergeCell ref="BG20:BG22"/>
    <mergeCell ref="R37:R43"/>
    <mergeCell ref="BH20:BH22"/>
    <mergeCell ref="BI20:BI22"/>
    <mergeCell ref="BB29:BB31"/>
    <mergeCell ref="BB15:BM15"/>
    <mergeCell ref="BM20:BM22"/>
    <mergeCell ref="BD20:BD22"/>
    <mergeCell ref="BJ16:BJ18"/>
    <mergeCell ref="BA16:BA18"/>
    <mergeCell ref="BB16:BB18"/>
    <mergeCell ref="AU16:AU18"/>
    <mergeCell ref="AY29:AY31"/>
    <mergeCell ref="AV29:AV31"/>
    <mergeCell ref="AZ29:AZ31"/>
    <mergeCell ref="AS29:AS31"/>
    <mergeCell ref="AU29:AU31"/>
    <mergeCell ref="AP29:AP31"/>
    <mergeCell ref="BM29:BM31"/>
    <mergeCell ref="AX29:AX31"/>
    <mergeCell ref="AS16:AS18"/>
    <mergeCell ref="AT16:AT18"/>
    <mergeCell ref="AV16:AV18"/>
    <mergeCell ref="BC29:BC31"/>
    <mergeCell ref="BD29:BD31"/>
    <mergeCell ref="BE29:BE31"/>
    <mergeCell ref="BJ20:BJ22"/>
    <mergeCell ref="BE20:BE22"/>
    <mergeCell ref="K16:W17"/>
    <mergeCell ref="X16:AH16"/>
    <mergeCell ref="AI16:AK16"/>
    <mergeCell ref="AL16:AO16"/>
    <mergeCell ref="AP16:AP18"/>
    <mergeCell ref="AQ16:AR17"/>
    <mergeCell ref="AM17:AO17"/>
    <mergeCell ref="A15:A19"/>
    <mergeCell ref="X17:AB17"/>
    <mergeCell ref="AC17:AD17"/>
    <mergeCell ref="AE17:AH17"/>
    <mergeCell ref="H17:H18"/>
    <mergeCell ref="W20:W28"/>
    <mergeCell ref="V20:V28"/>
    <mergeCell ref="U20:U28"/>
    <mergeCell ref="T20:T28"/>
    <mergeCell ref="S20:S28"/>
    <mergeCell ref="R20:R28"/>
    <mergeCell ref="E20:E28"/>
    <mergeCell ref="D20:D28"/>
    <mergeCell ref="C20:C28"/>
    <mergeCell ref="B20:B28"/>
    <mergeCell ref="AN20:AN28"/>
    <mergeCell ref="T37:T43"/>
    <mergeCell ref="U37:U43"/>
    <mergeCell ref="V37:V43"/>
    <mergeCell ref="AO44:AO51"/>
    <mergeCell ref="AL60:AL68"/>
    <mergeCell ref="AM60:AM68"/>
    <mergeCell ref="M52:M59"/>
    <mergeCell ref="L44:L51"/>
    <mergeCell ref="AV20:AV27"/>
    <mergeCell ref="AW20:AW27"/>
    <mergeCell ref="AS20:AS22"/>
    <mergeCell ref="AN37:AN43"/>
    <mergeCell ref="Q52:Q59"/>
    <mergeCell ref="AP44:AP45"/>
    <mergeCell ref="M44:M51"/>
    <mergeCell ref="Q20:Q28"/>
    <mergeCell ref="P20:P28"/>
    <mergeCell ref="O20:O28"/>
    <mergeCell ref="N20:N28"/>
    <mergeCell ref="M20:M28"/>
    <mergeCell ref="L20:L28"/>
    <mergeCell ref="S44:S51"/>
    <mergeCell ref="R44:R51"/>
    <mergeCell ref="Q44:Q51"/>
    <mergeCell ref="P44:P51"/>
    <mergeCell ref="AV52:AV54"/>
    <mergeCell ref="AS37:AS39"/>
    <mergeCell ref="AU20:AU22"/>
    <mergeCell ref="N29:N36"/>
    <mergeCell ref="M29:M36"/>
    <mergeCell ref="L29:L36"/>
    <mergeCell ref="AL69:AL78"/>
    <mergeCell ref="AM69:AM78"/>
    <mergeCell ref="AN69:AN78"/>
    <mergeCell ref="M69:M77"/>
    <mergeCell ref="O69:O77"/>
    <mergeCell ref="AZ16:AZ18"/>
    <mergeCell ref="B15:G17"/>
    <mergeCell ref="K15:AO15"/>
    <mergeCell ref="AP15:AU15"/>
    <mergeCell ref="H16:J16"/>
    <mergeCell ref="I17:J17"/>
    <mergeCell ref="AI17:AK17"/>
    <mergeCell ref="AY16:AY18"/>
    <mergeCell ref="AV15:BA15"/>
    <mergeCell ref="J60:J68"/>
    <mergeCell ref="N60:N68"/>
    <mergeCell ref="M60:M68"/>
    <mergeCell ref="L60:L68"/>
    <mergeCell ref="K60:K68"/>
    <mergeCell ref="O37:O43"/>
    <mergeCell ref="P37:P43"/>
    <mergeCell ref="Q37:Q43"/>
    <mergeCell ref="AM52:AM59"/>
    <mergeCell ref="W60:W68"/>
    <mergeCell ref="V60:V68"/>
    <mergeCell ref="AT20:AT22"/>
    <mergeCell ref="AT29:AT31"/>
    <mergeCell ref="AP20:AP26"/>
    <mergeCell ref="S69:S77"/>
    <mergeCell ref="AL37:AL43"/>
    <mergeCell ref="O44:O51"/>
    <mergeCell ref="S37:S43"/>
    <mergeCell ref="T69:T77"/>
    <mergeCell ref="U69:U77"/>
    <mergeCell ref="V69:V77"/>
    <mergeCell ref="A52:A59"/>
    <mergeCell ref="L52:L59"/>
    <mergeCell ref="B52:B59"/>
    <mergeCell ref="C37:C43"/>
    <mergeCell ref="D37:D43"/>
    <mergeCell ref="W37:W43"/>
    <mergeCell ref="AO37:AO43"/>
    <mergeCell ref="AP37:AP39"/>
    <mergeCell ref="F52:F59"/>
    <mergeCell ref="G52:G59"/>
    <mergeCell ref="R69:R77"/>
    <mergeCell ref="J44:J51"/>
    <mergeCell ref="H44:H51"/>
    <mergeCell ref="AO52:AO59"/>
    <mergeCell ref="N52:N59"/>
    <mergeCell ref="O52:O59"/>
    <mergeCell ref="P52:P59"/>
    <mergeCell ref="K52:K59"/>
    <mergeCell ref="G44:G51"/>
    <mergeCell ref="I44:I51"/>
    <mergeCell ref="V52:V59"/>
    <mergeCell ref="F44:F51"/>
    <mergeCell ref="A44:A51"/>
    <mergeCell ref="B44:B51"/>
    <mergeCell ref="Q69:Q77"/>
    <mergeCell ref="K44:K51"/>
    <mergeCell ref="R52:R59"/>
    <mergeCell ref="AN52:AN59"/>
    <mergeCell ref="N69:N77"/>
    <mergeCell ref="G289:G296"/>
    <mergeCell ref="E270:E272"/>
    <mergeCell ref="D158:D164"/>
    <mergeCell ref="G277:G284"/>
    <mergeCell ref="F277:F284"/>
    <mergeCell ref="E277:E284"/>
    <mergeCell ref="D277:D284"/>
    <mergeCell ref="C277:C284"/>
    <mergeCell ref="H327:H333"/>
    <mergeCell ref="G327:G333"/>
    <mergeCell ref="H277:H284"/>
    <mergeCell ref="H297:H304"/>
    <mergeCell ref="F319:F322"/>
    <mergeCell ref="B319:B322"/>
    <mergeCell ref="A319:A322"/>
    <mergeCell ref="A236:A240"/>
    <mergeCell ref="G230:G235"/>
    <mergeCell ref="F230:F235"/>
    <mergeCell ref="E230:E235"/>
    <mergeCell ref="D230:D235"/>
    <mergeCell ref="C169:C174"/>
    <mergeCell ref="F205:F212"/>
    <mergeCell ref="E205:E212"/>
    <mergeCell ref="D205:D212"/>
    <mergeCell ref="C205:C212"/>
    <mergeCell ref="A192:A198"/>
    <mergeCell ref="G225:G229"/>
    <mergeCell ref="F225:F229"/>
    <mergeCell ref="G192:G198"/>
    <mergeCell ref="F192:F198"/>
    <mergeCell ref="A175:A180"/>
    <mergeCell ref="C270:C272"/>
    <mergeCell ref="C315:C318"/>
    <mergeCell ref="B315:B318"/>
    <mergeCell ref="A315:A318"/>
    <mergeCell ref="F305:F314"/>
    <mergeCell ref="L125:L128"/>
    <mergeCell ref="M125:M128"/>
    <mergeCell ref="K125:K128"/>
    <mergeCell ref="I129:I133"/>
    <mergeCell ref="J158:J164"/>
    <mergeCell ref="G158:G164"/>
    <mergeCell ref="I165:I168"/>
    <mergeCell ref="I192:I198"/>
    <mergeCell ref="I169:I174"/>
    <mergeCell ref="C192:C198"/>
    <mergeCell ref="E192:E198"/>
    <mergeCell ref="G169:G174"/>
    <mergeCell ref="D169:D174"/>
    <mergeCell ref="A266:A269"/>
    <mergeCell ref="K266:K269"/>
    <mergeCell ref="A241:A247"/>
    <mergeCell ref="H192:H198"/>
    <mergeCell ref="D192:D198"/>
    <mergeCell ref="I225:I229"/>
    <mergeCell ref="J225:J229"/>
    <mergeCell ref="H225:H229"/>
    <mergeCell ref="M158:M164"/>
    <mergeCell ref="G175:G180"/>
    <mergeCell ref="F175:F180"/>
    <mergeCell ref="E175:E180"/>
    <mergeCell ref="D175:D180"/>
    <mergeCell ref="C219:C224"/>
    <mergeCell ref="A219:A224"/>
    <mergeCell ref="T327:T333"/>
    <mergeCell ref="U289:U296"/>
    <mergeCell ref="AK646:AK647"/>
    <mergeCell ref="AL503:AL504"/>
    <mergeCell ref="AM503:AM504"/>
    <mergeCell ref="S86:S90"/>
    <mergeCell ref="N158:N164"/>
    <mergeCell ref="J129:J133"/>
    <mergeCell ref="I158:I164"/>
    <mergeCell ref="N129:N133"/>
    <mergeCell ref="M86:M90"/>
    <mergeCell ref="L86:L90"/>
    <mergeCell ref="K86:K90"/>
    <mergeCell ref="U169:U174"/>
    <mergeCell ref="T169:T174"/>
    <mergeCell ref="Q169:Q174"/>
    <mergeCell ref="Q158:Q164"/>
    <mergeCell ref="P158:P164"/>
    <mergeCell ref="O158:O164"/>
    <mergeCell ref="L158:L164"/>
    <mergeCell ref="P169:P174"/>
    <mergeCell ref="U125:U128"/>
    <mergeCell ref="Q125:Q128"/>
    <mergeCell ref="U129:U133"/>
    <mergeCell ref="T129:T133"/>
    <mergeCell ref="S129:S133"/>
    <mergeCell ref="T125:T128"/>
    <mergeCell ref="AJ646:AJ647"/>
    <mergeCell ref="W125:W128"/>
    <mergeCell ref="W169:W174"/>
    <mergeCell ref="W192:W198"/>
    <mergeCell ref="AL192:AL198"/>
    <mergeCell ref="H699:H701"/>
    <mergeCell ref="I699:I701"/>
    <mergeCell ref="J699:J701"/>
    <mergeCell ref="K691:K701"/>
    <mergeCell ref="T691:T701"/>
    <mergeCell ref="N691:N701"/>
    <mergeCell ref="V129:V133"/>
    <mergeCell ref="P129:P133"/>
    <mergeCell ref="Q129:Q133"/>
    <mergeCell ref="O129:O133"/>
    <mergeCell ref="V165:V168"/>
    <mergeCell ref="K165:K168"/>
    <mergeCell ref="K334:K336"/>
    <mergeCell ref="R192:R198"/>
    <mergeCell ref="H129:H133"/>
    <mergeCell ref="N169:N174"/>
    <mergeCell ref="R169:R174"/>
    <mergeCell ref="O169:O174"/>
    <mergeCell ref="S169:S174"/>
    <mergeCell ref="L169:L174"/>
    <mergeCell ref="V691:V701"/>
    <mergeCell ref="L129:L133"/>
    <mergeCell ref="M129:M133"/>
    <mergeCell ref="O192:O198"/>
    <mergeCell ref="V266:V269"/>
    <mergeCell ref="L255:L260"/>
    <mergeCell ref="K255:K260"/>
    <mergeCell ref="O236:O240"/>
    <mergeCell ref="Q334:Q336"/>
    <mergeCell ref="Q337:Q341"/>
    <mergeCell ref="J165:J168"/>
    <mergeCell ref="M192:M198"/>
    <mergeCell ref="A691:A701"/>
    <mergeCell ref="C503:C504"/>
    <mergeCell ref="F662:F671"/>
    <mergeCell ref="E662:E671"/>
    <mergeCell ref="O691:O701"/>
    <mergeCell ref="P691:P701"/>
    <mergeCell ref="Q691:Q701"/>
    <mergeCell ref="B691:B701"/>
    <mergeCell ref="C691:C701"/>
    <mergeCell ref="B503:B504"/>
    <mergeCell ref="A503:A504"/>
    <mergeCell ref="D691:D701"/>
    <mergeCell ref="F691:F701"/>
    <mergeCell ref="G691:G701"/>
    <mergeCell ref="D662:D671"/>
    <mergeCell ref="C662:C671"/>
    <mergeCell ref="B662:B671"/>
    <mergeCell ref="A662:A671"/>
    <mergeCell ref="J672:J681"/>
    <mergeCell ref="I672:I681"/>
    <mergeCell ref="Q651:Q661"/>
    <mergeCell ref="P651:P661"/>
    <mergeCell ref="O651:O661"/>
    <mergeCell ref="N651:N661"/>
    <mergeCell ref="M651:M661"/>
    <mergeCell ref="L651:L661"/>
    <mergeCell ref="K651:K661"/>
    <mergeCell ref="J651:J661"/>
    <mergeCell ref="I651:I661"/>
    <mergeCell ref="H651:H661"/>
    <mergeCell ref="G651:G661"/>
    <mergeCell ref="F651:F661"/>
    <mergeCell ref="V503:V504"/>
    <mergeCell ref="U503:U504"/>
    <mergeCell ref="T503:T504"/>
    <mergeCell ref="S503:S504"/>
    <mergeCell ref="R503:R504"/>
    <mergeCell ref="Q503:Q504"/>
    <mergeCell ref="P503:P504"/>
    <mergeCell ref="O503:O504"/>
    <mergeCell ref="N503:N504"/>
    <mergeCell ref="H503:H504"/>
    <mergeCell ref="T289:T296"/>
    <mergeCell ref="S289:S296"/>
    <mergeCell ref="R289:R296"/>
    <mergeCell ref="R327:R333"/>
    <mergeCell ref="U334:U336"/>
    <mergeCell ref="L297:L304"/>
    <mergeCell ref="U337:U341"/>
    <mergeCell ref="T337:T341"/>
    <mergeCell ref="S337:S341"/>
    <mergeCell ref="S327:S333"/>
    <mergeCell ref="L342:L345"/>
    <mergeCell ref="K342:K345"/>
    <mergeCell ref="J342:J345"/>
    <mergeCell ref="I342:I345"/>
    <mergeCell ref="H342:H345"/>
    <mergeCell ref="O319:O322"/>
    <mergeCell ref="K346:K349"/>
    <mergeCell ref="J346:J349"/>
    <mergeCell ref="I346:I349"/>
    <mergeCell ref="H346:H349"/>
    <mergeCell ref="O315:O318"/>
    <mergeCell ref="J315:J318"/>
    <mergeCell ref="B342:B345"/>
    <mergeCell ref="O79:O85"/>
    <mergeCell ref="V79:V85"/>
    <mergeCell ref="U79:U85"/>
    <mergeCell ref="I60:I68"/>
    <mergeCell ref="AM44:AM51"/>
    <mergeCell ref="AN44:AN51"/>
    <mergeCell ref="V158:V164"/>
    <mergeCell ref="U158:U164"/>
    <mergeCell ref="T158:T164"/>
    <mergeCell ref="S158:S164"/>
    <mergeCell ref="R158:R164"/>
    <mergeCell ref="V169:V174"/>
    <mergeCell ref="M327:M333"/>
    <mergeCell ref="N289:N296"/>
    <mergeCell ref="M289:M296"/>
    <mergeCell ref="L289:L296"/>
    <mergeCell ref="K289:K296"/>
    <mergeCell ref="I327:I333"/>
    <mergeCell ref="J192:J198"/>
    <mergeCell ref="J270:J272"/>
    <mergeCell ref="M266:M269"/>
    <mergeCell ref="R270:R272"/>
    <mergeCell ref="AM277:AM284"/>
    <mergeCell ref="P60:P68"/>
    <mergeCell ref="O60:O68"/>
    <mergeCell ref="W44:W51"/>
    <mergeCell ref="V44:V51"/>
    <mergeCell ref="U44:U51"/>
    <mergeCell ref="T44:T51"/>
    <mergeCell ref="AL175:AL180"/>
    <mergeCell ref="K158:K164"/>
    <mergeCell ref="M79:M85"/>
    <mergeCell ref="AM334:AM336"/>
    <mergeCell ref="J503:J504"/>
    <mergeCell ref="I503:I504"/>
    <mergeCell ref="B334:B336"/>
    <mergeCell ref="G323:G324"/>
    <mergeCell ref="E503:E504"/>
    <mergeCell ref="F334:F336"/>
    <mergeCell ref="I334:I336"/>
    <mergeCell ref="H334:H336"/>
    <mergeCell ref="V342:V345"/>
    <mergeCell ref="U342:U345"/>
    <mergeCell ref="T342:T345"/>
    <mergeCell ref="S342:S345"/>
    <mergeCell ref="R342:R345"/>
    <mergeCell ref="Q342:Q345"/>
    <mergeCell ref="P342:P345"/>
    <mergeCell ref="O342:O345"/>
    <mergeCell ref="N342:N345"/>
    <mergeCell ref="M342:M345"/>
    <mergeCell ref="I337:I341"/>
    <mergeCell ref="M334:M336"/>
    <mergeCell ref="D503:D504"/>
    <mergeCell ref="R337:R341"/>
    <mergeCell ref="L327:L333"/>
    <mergeCell ref="K327:K333"/>
    <mergeCell ref="C337:C341"/>
    <mergeCell ref="B337:B341"/>
    <mergeCell ref="D337:D341"/>
    <mergeCell ref="V323:V324"/>
    <mergeCell ref="C364:C366"/>
    <mergeCell ref="B364:B366"/>
    <mergeCell ref="A327:A333"/>
    <mergeCell ref="G334:G336"/>
    <mergeCell ref="BC289:BC296"/>
    <mergeCell ref="BB289:BB296"/>
    <mergeCell ref="AO289:AO296"/>
    <mergeCell ref="AN289:AN296"/>
    <mergeCell ref="AM289:AM296"/>
    <mergeCell ref="AL289:AL296"/>
    <mergeCell ref="AY20:AY27"/>
    <mergeCell ref="AZ20:AZ27"/>
    <mergeCell ref="BA20:BA27"/>
    <mergeCell ref="B60:B68"/>
    <mergeCell ref="AL323:AL325"/>
    <mergeCell ref="AM323:AM325"/>
    <mergeCell ref="AN323:AN325"/>
    <mergeCell ref="AO323:AO325"/>
    <mergeCell ref="AL241:AL247"/>
    <mergeCell ref="AM241:AM247"/>
    <mergeCell ref="AN241:AN247"/>
    <mergeCell ref="AO241:AO247"/>
    <mergeCell ref="C158:C164"/>
    <mergeCell ref="B277:B284"/>
    <mergeCell ref="AM175:AM180"/>
    <mergeCell ref="AN175:AN180"/>
    <mergeCell ref="AO175:AO180"/>
    <mergeCell ref="B219:B224"/>
    <mergeCell ref="S315:S318"/>
    <mergeCell ref="R315:R318"/>
    <mergeCell ref="Q315:Q318"/>
    <mergeCell ref="W219:W224"/>
    <mergeCell ref="V219:V224"/>
    <mergeCell ref="U219:U224"/>
    <mergeCell ref="K662:K671"/>
    <mergeCell ref="J662:J671"/>
    <mergeCell ref="G662:G671"/>
    <mergeCell ref="A277:A284"/>
    <mergeCell ref="AL277:AL284"/>
    <mergeCell ref="D334:D336"/>
    <mergeCell ref="W129:W133"/>
    <mergeCell ref="W241:W247"/>
    <mergeCell ref="V241:V247"/>
    <mergeCell ref="U241:U247"/>
    <mergeCell ref="T241:T247"/>
    <mergeCell ref="S241:S247"/>
    <mergeCell ref="R241:R247"/>
    <mergeCell ref="Q241:Q247"/>
    <mergeCell ref="P241:P247"/>
    <mergeCell ref="O241:O247"/>
    <mergeCell ref="N241:N247"/>
    <mergeCell ref="M241:M247"/>
    <mergeCell ref="L241:L247"/>
    <mergeCell ref="K241:K247"/>
    <mergeCell ref="J241:J247"/>
    <mergeCell ref="I241:I247"/>
    <mergeCell ref="H241:H247"/>
    <mergeCell ref="G241:G247"/>
    <mergeCell ref="F241:F247"/>
    <mergeCell ref="E241:E247"/>
    <mergeCell ref="D241:D247"/>
    <mergeCell ref="C241:C247"/>
    <mergeCell ref="B241:B247"/>
    <mergeCell ref="C175:C180"/>
    <mergeCell ref="B175:B180"/>
    <mergeCell ref="K129:K133"/>
    <mergeCell ref="D346:D349"/>
    <mergeCell ref="T346:T349"/>
    <mergeCell ref="S346:S349"/>
    <mergeCell ref="R346:R349"/>
    <mergeCell ref="Q346:Q349"/>
    <mergeCell ref="P346:P349"/>
    <mergeCell ref="O346:O349"/>
    <mergeCell ref="N346:N349"/>
    <mergeCell ref="M346:M349"/>
    <mergeCell ref="L346:L349"/>
    <mergeCell ref="C346:C349"/>
    <mergeCell ref="B346:B349"/>
    <mergeCell ref="A346:A349"/>
    <mergeCell ref="AL346:AL349"/>
    <mergeCell ref="AM346:AM349"/>
    <mergeCell ref="AN346:AN349"/>
    <mergeCell ref="H662:H671"/>
    <mergeCell ref="U346:U349"/>
    <mergeCell ref="G346:G349"/>
    <mergeCell ref="F346:F349"/>
    <mergeCell ref="E346:E349"/>
    <mergeCell ref="J626:J637"/>
    <mergeCell ref="I626:I637"/>
    <mergeCell ref="H626:H637"/>
    <mergeCell ref="G626:G637"/>
    <mergeCell ref="F626:F637"/>
    <mergeCell ref="G638:G650"/>
    <mergeCell ref="F638:F650"/>
    <mergeCell ref="E638:E650"/>
    <mergeCell ref="D638:D650"/>
    <mergeCell ref="C638:C650"/>
    <mergeCell ref="AL662:AL671"/>
    <mergeCell ref="G672:G681"/>
    <mergeCell ref="F672:F681"/>
    <mergeCell ref="E672:E681"/>
    <mergeCell ref="D672:D681"/>
    <mergeCell ref="C672:C681"/>
    <mergeCell ref="B672:B681"/>
    <mergeCell ref="A672:A681"/>
    <mergeCell ref="AL672:AL681"/>
    <mergeCell ref="AM672:AM681"/>
    <mergeCell ref="AN672:AN681"/>
    <mergeCell ref="W672:W681"/>
    <mergeCell ref="V672:V681"/>
    <mergeCell ref="U672:U681"/>
    <mergeCell ref="T672:T681"/>
    <mergeCell ref="S672:S681"/>
    <mergeCell ref="R672:R681"/>
    <mergeCell ref="Q672:Q681"/>
    <mergeCell ref="P672:P681"/>
    <mergeCell ref="O672:O681"/>
    <mergeCell ref="N672:N681"/>
    <mergeCell ref="M672:M681"/>
    <mergeCell ref="L672:L681"/>
    <mergeCell ref="K672:K681"/>
    <mergeCell ref="AM219:AM224"/>
    <mergeCell ref="AN219:AN224"/>
    <mergeCell ref="AO219:AO224"/>
    <mergeCell ref="W626:W637"/>
    <mergeCell ref="V626:V637"/>
    <mergeCell ref="U626:U637"/>
    <mergeCell ref="T626:T637"/>
    <mergeCell ref="S626:S637"/>
    <mergeCell ref="R626:R637"/>
    <mergeCell ref="Q626:Q637"/>
    <mergeCell ref="P626:P637"/>
    <mergeCell ref="O626:O637"/>
    <mergeCell ref="N626:N637"/>
    <mergeCell ref="M626:M637"/>
    <mergeCell ref="L626:L637"/>
    <mergeCell ref="K626:K637"/>
    <mergeCell ref="H672:H681"/>
    <mergeCell ref="I662:I671"/>
    <mergeCell ref="AM662:AM671"/>
    <mergeCell ref="AN662:AN671"/>
    <mergeCell ref="W662:W671"/>
    <mergeCell ref="V662:V671"/>
    <mergeCell ref="U662:U671"/>
    <mergeCell ref="T662:T671"/>
    <mergeCell ref="S662:S671"/>
    <mergeCell ref="R662:R671"/>
    <mergeCell ref="Q662:Q671"/>
    <mergeCell ref="P662:P671"/>
    <mergeCell ref="O662:O671"/>
    <mergeCell ref="N662:N671"/>
    <mergeCell ref="M662:M671"/>
    <mergeCell ref="L662:L671"/>
    <mergeCell ref="A342:A345"/>
    <mergeCell ref="AL342:AL345"/>
    <mergeCell ref="AM342:AM345"/>
    <mergeCell ref="AN342:AN345"/>
    <mergeCell ref="AO342:AO345"/>
    <mergeCell ref="W346:W349"/>
    <mergeCell ref="V346:V349"/>
    <mergeCell ref="E626:E637"/>
    <mergeCell ref="D626:D637"/>
    <mergeCell ref="C626:C637"/>
    <mergeCell ref="B626:B637"/>
    <mergeCell ref="A626:A637"/>
    <mergeCell ref="W315:W318"/>
    <mergeCell ref="V315:V318"/>
    <mergeCell ref="U315:U318"/>
    <mergeCell ref="T315:T318"/>
    <mergeCell ref="W638:W650"/>
    <mergeCell ref="V638:V650"/>
    <mergeCell ref="U638:U650"/>
    <mergeCell ref="T638:T650"/>
    <mergeCell ref="S638:S650"/>
    <mergeCell ref="R638:R650"/>
    <mergeCell ref="Q638:Q650"/>
    <mergeCell ref="P638:P650"/>
    <mergeCell ref="O638:O650"/>
    <mergeCell ref="N638:N650"/>
    <mergeCell ref="M638:M650"/>
    <mergeCell ref="L638:L650"/>
    <mergeCell ref="K638:K650"/>
    <mergeCell ref="J638:J650"/>
    <mergeCell ref="I638:I650"/>
    <mergeCell ref="H638:H650"/>
    <mergeCell ref="B638:B650"/>
    <mergeCell ref="A638:A650"/>
    <mergeCell ref="AL638:AL650"/>
    <mergeCell ref="AM638:AM650"/>
    <mergeCell ref="AN638:AN650"/>
    <mergeCell ref="AO638:AO650"/>
    <mergeCell ref="W702:W710"/>
    <mergeCell ref="V702:V710"/>
    <mergeCell ref="U702:U710"/>
    <mergeCell ref="T702:T710"/>
    <mergeCell ref="S702:S710"/>
    <mergeCell ref="R702:R710"/>
    <mergeCell ref="Q702:Q710"/>
    <mergeCell ref="P702:P710"/>
    <mergeCell ref="O702:O710"/>
    <mergeCell ref="N702:N710"/>
    <mergeCell ref="M702:M710"/>
    <mergeCell ref="L702:L710"/>
    <mergeCell ref="K702:K710"/>
    <mergeCell ref="AO672:AO681"/>
    <mergeCell ref="AO662:AO671"/>
    <mergeCell ref="AI686:AI687"/>
    <mergeCell ref="AJ699:AJ700"/>
    <mergeCell ref="U691:U701"/>
    <mergeCell ref="S691:S701"/>
    <mergeCell ref="AI706:AI707"/>
    <mergeCell ref="J702:J710"/>
    <mergeCell ref="I702:I710"/>
    <mergeCell ref="H702:H710"/>
    <mergeCell ref="G702:G710"/>
    <mergeCell ref="F702:F710"/>
    <mergeCell ref="E702:E710"/>
    <mergeCell ref="D702:D710"/>
    <mergeCell ref="C702:C710"/>
    <mergeCell ref="B702:B710"/>
    <mergeCell ref="A702:A710"/>
    <mergeCell ref="AL702:AL710"/>
    <mergeCell ref="AM702:AM710"/>
    <mergeCell ref="AN702:AN710"/>
    <mergeCell ref="AO702:AO710"/>
    <mergeCell ref="W682:W690"/>
    <mergeCell ref="V682:V690"/>
    <mergeCell ref="U682:U690"/>
    <mergeCell ref="T682:T690"/>
    <mergeCell ref="S682:S690"/>
    <mergeCell ref="R682:R690"/>
    <mergeCell ref="Q682:Q690"/>
    <mergeCell ref="P682:P690"/>
    <mergeCell ref="O682:O690"/>
    <mergeCell ref="N682:N690"/>
    <mergeCell ref="M682:M690"/>
    <mergeCell ref="L682:L690"/>
    <mergeCell ref="K682:K690"/>
    <mergeCell ref="J682:J690"/>
    <mergeCell ref="I682:I690"/>
    <mergeCell ref="H682:H690"/>
    <mergeCell ref="G682:G690"/>
    <mergeCell ref="F682:F690"/>
    <mergeCell ref="E682:E690"/>
    <mergeCell ref="D682:D690"/>
    <mergeCell ref="C682:C690"/>
    <mergeCell ref="B682:B690"/>
    <mergeCell ref="A682:A690"/>
    <mergeCell ref="AL682:AL690"/>
    <mergeCell ref="W720:W728"/>
    <mergeCell ref="V720:V728"/>
    <mergeCell ref="U720:U728"/>
    <mergeCell ref="T720:T728"/>
    <mergeCell ref="S720:S728"/>
    <mergeCell ref="R720:R728"/>
    <mergeCell ref="Q720:Q728"/>
    <mergeCell ref="O720:O728"/>
    <mergeCell ref="N720:N728"/>
    <mergeCell ref="P720:P728"/>
    <mergeCell ref="M720:M728"/>
    <mergeCell ref="L720:L728"/>
    <mergeCell ref="K720:K728"/>
    <mergeCell ref="J720:J728"/>
    <mergeCell ref="I720:I728"/>
    <mergeCell ref="H720:H728"/>
    <mergeCell ref="G720:G728"/>
    <mergeCell ref="F720:F728"/>
    <mergeCell ref="E720:E728"/>
    <mergeCell ref="D720:D728"/>
    <mergeCell ref="C720:C728"/>
    <mergeCell ref="B720:B728"/>
    <mergeCell ref="A720:A728"/>
    <mergeCell ref="AL720:AL728"/>
    <mergeCell ref="AM720:AM728"/>
    <mergeCell ref="AN720:AN728"/>
    <mergeCell ref="AO720:AO728"/>
    <mergeCell ref="W711:W719"/>
    <mergeCell ref="V711:V719"/>
    <mergeCell ref="U711:U719"/>
    <mergeCell ref="T711:T719"/>
    <mergeCell ref="S711:S719"/>
    <mergeCell ref="R711:R719"/>
    <mergeCell ref="Q711:Q719"/>
    <mergeCell ref="P711:P719"/>
    <mergeCell ref="O711:O719"/>
    <mergeCell ref="N711:N719"/>
    <mergeCell ref="M711:M719"/>
    <mergeCell ref="L711:L719"/>
    <mergeCell ref="K711:K719"/>
    <mergeCell ref="J711:J719"/>
    <mergeCell ref="I711:I719"/>
    <mergeCell ref="H711:H719"/>
    <mergeCell ref="G711:G719"/>
    <mergeCell ref="F711:F719"/>
    <mergeCell ref="E711:E719"/>
    <mergeCell ref="D711:D719"/>
    <mergeCell ref="C711:C719"/>
    <mergeCell ref="B711:B719"/>
    <mergeCell ref="A711:A719"/>
    <mergeCell ref="AL711:AL719"/>
    <mergeCell ref="AM711:AM719"/>
    <mergeCell ref="AN711:AN719"/>
    <mergeCell ref="AO711:AO719"/>
    <mergeCell ref="W91:W100"/>
    <mergeCell ref="V91:V100"/>
    <mergeCell ref="U91:U100"/>
    <mergeCell ref="T91:T100"/>
    <mergeCell ref="S91:S100"/>
    <mergeCell ref="R91:R100"/>
    <mergeCell ref="Q91:Q100"/>
    <mergeCell ref="P91:P100"/>
    <mergeCell ref="O91:O100"/>
    <mergeCell ref="N91:N100"/>
    <mergeCell ref="M91:M100"/>
    <mergeCell ref="L91:L100"/>
    <mergeCell ref="K91:K100"/>
    <mergeCell ref="J91:J100"/>
    <mergeCell ref="I91:I100"/>
    <mergeCell ref="H91:H100"/>
    <mergeCell ref="G91:G100"/>
    <mergeCell ref="F91:F100"/>
    <mergeCell ref="AL91:AL100"/>
    <mergeCell ref="AM91:AM100"/>
    <mergeCell ref="AN91:AN100"/>
    <mergeCell ref="AO91:AO100"/>
    <mergeCell ref="P315:P318"/>
    <mergeCell ref="N315:N318"/>
    <mergeCell ref="M315:M318"/>
    <mergeCell ref="L315:L318"/>
    <mergeCell ref="K315:K318"/>
    <mergeCell ref="A729:G729"/>
    <mergeCell ref="I315:I318"/>
    <mergeCell ref="H315:H318"/>
    <mergeCell ref="G315:G318"/>
    <mergeCell ref="F315:F318"/>
    <mergeCell ref="E315:E318"/>
    <mergeCell ref="D315:D318"/>
    <mergeCell ref="AL315:AL318"/>
    <mergeCell ref="K219:K224"/>
    <mergeCell ref="J219:J224"/>
    <mergeCell ref="I219:I224"/>
    <mergeCell ref="H219:H224"/>
    <mergeCell ref="G219:G224"/>
    <mergeCell ref="F219:F224"/>
    <mergeCell ref="E219:E224"/>
    <mergeCell ref="D219:D224"/>
    <mergeCell ref="V277:V284"/>
    <mergeCell ref="W270:W272"/>
    <mergeCell ref="U270:U272"/>
    <mergeCell ref="T270:T272"/>
    <mergeCell ref="R305:R314"/>
    <mergeCell ref="E305:E314"/>
    <mergeCell ref="W297:W304"/>
    <mergeCell ref="S266:S269"/>
    <mergeCell ref="U266:U269"/>
    <mergeCell ref="T266:T269"/>
    <mergeCell ref="P277:P284"/>
    <mergeCell ref="Q266:Q269"/>
    <mergeCell ref="AL219:AL224"/>
    <mergeCell ref="T219:T224"/>
    <mergeCell ref="S305:S314"/>
    <mergeCell ref="D305:D314"/>
  </mergeCell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workbookViewId="0">
      <selection activeCell="C21" sqref="C21"/>
    </sheetView>
  </sheetViews>
  <sheetFormatPr defaultRowHeight="12.75" x14ac:dyDescent="0.2"/>
  <cols>
    <col min="1" max="1" width="6.85546875" style="279" customWidth="1"/>
    <col min="2" max="2" width="17.42578125" style="279" bestFit="1" customWidth="1"/>
    <col min="3" max="3" width="59.42578125" style="279" bestFit="1" customWidth="1"/>
    <col min="4" max="4" width="41.42578125" style="279" bestFit="1" customWidth="1"/>
    <col min="5" max="5" width="17.5703125" style="281" customWidth="1"/>
    <col min="6" max="7" width="17.42578125" style="316" bestFit="1" customWidth="1"/>
    <col min="8" max="8" width="18.42578125" style="316" bestFit="1" customWidth="1"/>
    <col min="9" max="9" width="15.85546875" style="316" bestFit="1" customWidth="1"/>
    <col min="10" max="10" width="23.7109375" style="280" customWidth="1"/>
    <col min="11" max="11" width="23.42578125" style="280" customWidth="1"/>
    <col min="12" max="12" width="15.28515625" style="279" customWidth="1"/>
    <col min="13" max="13" width="19.140625" style="279" customWidth="1"/>
    <col min="14" max="14" width="14.28515625" style="279" customWidth="1"/>
    <col min="15" max="15" width="15.7109375" style="279" bestFit="1" customWidth="1"/>
    <col min="16" max="16" width="16.85546875" style="279" customWidth="1"/>
    <col min="17" max="17" width="18.140625" style="279" customWidth="1"/>
    <col min="18" max="16384" width="9.140625" style="279"/>
  </cols>
  <sheetData>
    <row r="1" spans="1:17" s="343" customFormat="1" ht="14.25" x14ac:dyDescent="0.2">
      <c r="G1" s="344"/>
      <c r="H1" s="344"/>
      <c r="I1" s="344"/>
      <c r="J1" s="345"/>
      <c r="K1" s="345"/>
    </row>
    <row r="2" spans="1:17" s="343" customFormat="1" ht="14.25" x14ac:dyDescent="0.2">
      <c r="G2" s="344"/>
      <c r="H2" s="344"/>
      <c r="I2" s="344"/>
      <c r="J2" s="345"/>
      <c r="K2" s="345"/>
    </row>
    <row r="3" spans="1:17" s="343" customFormat="1" ht="14.25" x14ac:dyDescent="0.2">
      <c r="G3" s="344"/>
      <c r="H3" s="344"/>
      <c r="I3" s="344"/>
      <c r="J3" s="345"/>
      <c r="K3" s="345"/>
    </row>
    <row r="4" spans="1:17" s="343" customFormat="1" ht="15" x14ac:dyDescent="0.25">
      <c r="A4" s="346" t="s">
        <v>49</v>
      </c>
      <c r="B4" s="346"/>
      <c r="C4" s="346"/>
      <c r="D4" s="346"/>
      <c r="E4" s="347"/>
      <c r="F4" s="348"/>
      <c r="G4" s="344"/>
      <c r="H4" s="344"/>
      <c r="I4" s="344"/>
      <c r="J4" s="345"/>
      <c r="K4" s="345"/>
    </row>
    <row r="5" spans="1:17" s="343" customFormat="1" ht="15" x14ac:dyDescent="0.25">
      <c r="A5" s="346"/>
      <c r="B5" s="346"/>
      <c r="C5" s="346"/>
      <c r="D5" s="346"/>
      <c r="E5" s="347"/>
      <c r="F5" s="348"/>
      <c r="G5" s="344"/>
      <c r="H5" s="344"/>
      <c r="I5" s="344"/>
      <c r="J5" s="345"/>
      <c r="K5" s="345"/>
    </row>
    <row r="6" spans="1:17" s="343" customFormat="1" ht="15" x14ac:dyDescent="0.25">
      <c r="A6" s="346" t="s">
        <v>1884</v>
      </c>
      <c r="B6" s="346"/>
      <c r="C6" s="346"/>
      <c r="D6" s="346"/>
      <c r="E6" s="346"/>
      <c r="F6" s="346"/>
      <c r="G6" s="344"/>
      <c r="H6" s="344"/>
      <c r="I6" s="344"/>
      <c r="J6" s="345"/>
      <c r="K6" s="345"/>
    </row>
    <row r="7" spans="1:17" s="343" customFormat="1" ht="14.25" x14ac:dyDescent="0.2">
      <c r="A7" s="277" t="s">
        <v>108</v>
      </c>
      <c r="E7" s="349"/>
      <c r="F7" s="344"/>
      <c r="G7" s="344"/>
      <c r="H7" s="344"/>
      <c r="I7" s="344"/>
      <c r="J7" s="345"/>
      <c r="K7" s="345"/>
    </row>
    <row r="8" spans="1:17" s="343" customFormat="1" ht="14.25" x14ac:dyDescent="0.2">
      <c r="A8" s="343" t="s">
        <v>1883</v>
      </c>
      <c r="E8" s="349"/>
      <c r="F8" s="344"/>
      <c r="G8" s="344"/>
      <c r="H8" s="344"/>
      <c r="I8" s="344"/>
      <c r="J8" s="345"/>
      <c r="K8" s="345"/>
    </row>
    <row r="9" spans="1:17" s="343" customFormat="1" ht="15" x14ac:dyDescent="0.25">
      <c r="A9" s="346"/>
      <c r="B9" s="346"/>
      <c r="C9" s="346"/>
      <c r="D9" s="346"/>
      <c r="E9" s="347"/>
      <c r="F9" s="348"/>
      <c r="G9" s="344"/>
      <c r="H9" s="344"/>
      <c r="I9" s="344"/>
      <c r="J9" s="345"/>
      <c r="K9" s="345"/>
    </row>
    <row r="10" spans="1:17" s="343" customFormat="1" ht="15" x14ac:dyDescent="0.25">
      <c r="A10" s="346" t="s">
        <v>1886</v>
      </c>
      <c r="B10" s="346"/>
      <c r="C10" s="346"/>
      <c r="D10" s="346"/>
      <c r="E10" s="346"/>
      <c r="F10" s="346"/>
      <c r="G10" s="344"/>
      <c r="H10" s="344"/>
      <c r="I10" s="344"/>
      <c r="J10" s="345"/>
      <c r="K10" s="345"/>
    </row>
    <row r="11" spans="1:17" s="343" customFormat="1" ht="15" x14ac:dyDescent="0.25">
      <c r="A11" s="346" t="s">
        <v>1887</v>
      </c>
      <c r="B11" s="346"/>
      <c r="C11" s="346"/>
      <c r="D11" s="346"/>
      <c r="E11" s="346"/>
      <c r="F11" s="346"/>
      <c r="G11" s="344"/>
      <c r="H11" s="344"/>
      <c r="I11" s="344"/>
      <c r="J11" s="345"/>
      <c r="K11" s="345"/>
    </row>
    <row r="12" spans="1:17" x14ac:dyDescent="0.2">
      <c r="A12" s="278" t="s">
        <v>1888</v>
      </c>
      <c r="B12" s="278"/>
      <c r="C12" s="278"/>
      <c r="D12" s="278"/>
      <c r="E12" s="278"/>
      <c r="F12" s="278"/>
      <c r="G12" s="315"/>
      <c r="H12" s="315"/>
    </row>
    <row r="13" spans="1:17" s="343" customFormat="1" ht="14.25" x14ac:dyDescent="0.2">
      <c r="E13" s="349"/>
      <c r="F13" s="344"/>
      <c r="G13" s="344"/>
      <c r="H13" s="344"/>
      <c r="I13" s="344"/>
      <c r="J13" s="345"/>
      <c r="K13" s="345"/>
    </row>
    <row r="14" spans="1:17" ht="15.75" customHeight="1" thickBot="1" x14ac:dyDescent="0.25">
      <c r="A14" s="350" t="s">
        <v>1882</v>
      </c>
      <c r="B14" s="350"/>
      <c r="C14" s="350"/>
      <c r="D14" s="350"/>
      <c r="E14" s="350"/>
      <c r="F14" s="350"/>
      <c r="G14" s="350"/>
      <c r="H14" s="350"/>
      <c r="I14" s="350"/>
      <c r="J14" s="350"/>
      <c r="K14" s="350"/>
      <c r="L14" s="350"/>
      <c r="M14" s="350"/>
      <c r="N14" s="350"/>
      <c r="O14" s="350"/>
      <c r="P14" s="350"/>
      <c r="Q14" s="351"/>
    </row>
    <row r="15" spans="1:17" x14ac:dyDescent="0.2">
      <c r="A15" s="303" t="s">
        <v>1885</v>
      </c>
      <c r="B15" s="352" t="s">
        <v>1881</v>
      </c>
      <c r="C15" s="352" t="s">
        <v>1880</v>
      </c>
      <c r="D15" s="352" t="s">
        <v>1879</v>
      </c>
      <c r="E15" s="352" t="s">
        <v>1878</v>
      </c>
      <c r="F15" s="353" t="s">
        <v>1877</v>
      </c>
      <c r="G15" s="353" t="s">
        <v>1876</v>
      </c>
      <c r="H15" s="353" t="s">
        <v>1875</v>
      </c>
      <c r="I15" s="353" t="s">
        <v>1874</v>
      </c>
      <c r="J15" s="352" t="s">
        <v>1873</v>
      </c>
      <c r="K15" s="352" t="s">
        <v>1872</v>
      </c>
      <c r="L15" s="352" t="s">
        <v>1871</v>
      </c>
      <c r="M15" s="352" t="s">
        <v>1870</v>
      </c>
      <c r="N15" s="354" t="s">
        <v>1869</v>
      </c>
      <c r="O15" s="354"/>
      <c r="P15" s="354"/>
      <c r="Q15" s="355" t="s">
        <v>1868</v>
      </c>
    </row>
    <row r="16" spans="1:17" s="280" customFormat="1" ht="26.25" thickBot="1" x14ac:dyDescent="0.3">
      <c r="A16" s="304"/>
      <c r="B16" s="305"/>
      <c r="C16" s="305"/>
      <c r="D16" s="305"/>
      <c r="E16" s="305"/>
      <c r="F16" s="317"/>
      <c r="G16" s="317"/>
      <c r="H16" s="317"/>
      <c r="I16" s="317"/>
      <c r="J16" s="305"/>
      <c r="K16" s="305"/>
      <c r="L16" s="305"/>
      <c r="M16" s="305"/>
      <c r="N16" s="306" t="s">
        <v>1867</v>
      </c>
      <c r="O16" s="306" t="s">
        <v>1866</v>
      </c>
      <c r="P16" s="306" t="s">
        <v>1865</v>
      </c>
      <c r="Q16" s="307"/>
    </row>
    <row r="17" spans="1:17" s="280" customFormat="1" ht="51" x14ac:dyDescent="0.25">
      <c r="A17" s="296">
        <v>1</v>
      </c>
      <c r="B17" s="297" t="s">
        <v>670</v>
      </c>
      <c r="C17" s="312" t="s">
        <v>669</v>
      </c>
      <c r="D17" s="308" t="s">
        <v>667</v>
      </c>
      <c r="E17" s="298" t="s">
        <v>668</v>
      </c>
      <c r="F17" s="299">
        <v>701807.89</v>
      </c>
      <c r="G17" s="299">
        <v>868176.54</v>
      </c>
      <c r="H17" s="299">
        <v>74612.59</v>
      </c>
      <c r="I17" s="318">
        <v>868176.54</v>
      </c>
      <c r="J17" s="286">
        <v>43085</v>
      </c>
      <c r="K17" s="300">
        <v>43325</v>
      </c>
      <c r="L17" s="301">
        <v>43430</v>
      </c>
      <c r="M17" s="302">
        <v>43626</v>
      </c>
      <c r="N17" s="298" t="s">
        <v>1862</v>
      </c>
      <c r="O17" s="298"/>
      <c r="P17" s="298"/>
      <c r="Q17" s="302"/>
    </row>
    <row r="18" spans="1:17" ht="51" x14ac:dyDescent="0.2">
      <c r="A18" s="282">
        <v>2</v>
      </c>
      <c r="B18" s="283" t="s">
        <v>683</v>
      </c>
      <c r="C18" s="313" t="s">
        <v>686</v>
      </c>
      <c r="D18" s="309" t="s">
        <v>685</v>
      </c>
      <c r="E18" s="284" t="s">
        <v>1864</v>
      </c>
      <c r="F18" s="319">
        <v>1059352.92</v>
      </c>
      <c r="G18" s="285">
        <v>1357714.41</v>
      </c>
      <c r="H18" s="290">
        <v>618838.28</v>
      </c>
      <c r="I18" s="290">
        <v>1203114.4099999999</v>
      </c>
      <c r="J18" s="291">
        <v>43269</v>
      </c>
      <c r="K18" s="291">
        <v>43915</v>
      </c>
      <c r="L18" s="288">
        <v>43808</v>
      </c>
      <c r="M18" s="288">
        <v>43810</v>
      </c>
      <c r="N18" s="284"/>
      <c r="O18" s="284" t="s">
        <v>1862</v>
      </c>
      <c r="P18" s="284"/>
      <c r="Q18" s="289"/>
    </row>
    <row r="19" spans="1:17" ht="51" x14ac:dyDescent="0.2">
      <c r="A19" s="282">
        <v>3</v>
      </c>
      <c r="B19" s="283" t="s">
        <v>693</v>
      </c>
      <c r="C19" s="313" t="s">
        <v>697</v>
      </c>
      <c r="D19" s="309" t="s">
        <v>695</v>
      </c>
      <c r="E19" s="284" t="s">
        <v>1863</v>
      </c>
      <c r="F19" s="319">
        <v>707000</v>
      </c>
      <c r="G19" s="319">
        <v>775896.34</v>
      </c>
      <c r="H19" s="290">
        <v>195346.32</v>
      </c>
      <c r="I19" s="290">
        <v>704428.13</v>
      </c>
      <c r="J19" s="291">
        <v>43303</v>
      </c>
      <c r="K19" s="292">
        <v>43877</v>
      </c>
      <c r="L19" s="288">
        <v>43798</v>
      </c>
      <c r="M19" s="288">
        <v>43719</v>
      </c>
      <c r="N19" s="284"/>
      <c r="O19" s="284" t="s">
        <v>1862</v>
      </c>
      <c r="P19" s="284"/>
      <c r="Q19" s="293"/>
    </row>
    <row r="20" spans="1:17" ht="51" x14ac:dyDescent="0.2">
      <c r="A20" s="282">
        <v>4</v>
      </c>
      <c r="B20" s="283" t="s">
        <v>702</v>
      </c>
      <c r="C20" s="314" t="s">
        <v>704</v>
      </c>
      <c r="D20" s="309" t="s">
        <v>695</v>
      </c>
      <c r="E20" s="284" t="s">
        <v>1863</v>
      </c>
      <c r="F20" s="320">
        <v>695007.22</v>
      </c>
      <c r="G20" s="320">
        <v>819905.01</v>
      </c>
      <c r="H20" s="290">
        <v>332384.64000000001</v>
      </c>
      <c r="I20" s="290">
        <v>819905.01</v>
      </c>
      <c r="J20" s="294">
        <v>43360</v>
      </c>
      <c r="K20" s="287">
        <v>43630</v>
      </c>
      <c r="L20" s="288">
        <v>43685</v>
      </c>
      <c r="M20" s="288">
        <v>43767</v>
      </c>
      <c r="N20" s="284" t="s">
        <v>1862</v>
      </c>
      <c r="O20" s="284"/>
      <c r="P20" s="284"/>
      <c r="Q20" s="295"/>
    </row>
    <row r="21" spans="1:17" ht="51" x14ac:dyDescent="0.2">
      <c r="A21" s="282">
        <v>5</v>
      </c>
      <c r="B21" s="283" t="s">
        <v>754</v>
      </c>
      <c r="C21" s="314" t="s">
        <v>757</v>
      </c>
      <c r="D21" s="310" t="s">
        <v>758</v>
      </c>
      <c r="E21" s="284" t="s">
        <v>759</v>
      </c>
      <c r="F21" s="321">
        <v>335862.16</v>
      </c>
      <c r="G21" s="321">
        <v>405052.7</v>
      </c>
      <c r="H21" s="285">
        <v>147392.49</v>
      </c>
      <c r="I21" s="290">
        <v>405052.7</v>
      </c>
      <c r="J21" s="294">
        <v>43289</v>
      </c>
      <c r="K21" s="287">
        <v>43530</v>
      </c>
      <c r="L21" s="288">
        <v>43616</v>
      </c>
      <c r="M21" s="288">
        <v>43634</v>
      </c>
      <c r="N21" s="284" t="s">
        <v>294</v>
      </c>
      <c r="O21" s="284"/>
      <c r="P21" s="284"/>
      <c r="Q21" s="293"/>
    </row>
    <row r="22" spans="1:17" ht="51" x14ac:dyDescent="0.2">
      <c r="A22" s="282">
        <v>6</v>
      </c>
      <c r="B22" s="283" t="s">
        <v>791</v>
      </c>
      <c r="C22" s="314" t="s">
        <v>795</v>
      </c>
      <c r="D22" s="311" t="s">
        <v>793</v>
      </c>
      <c r="E22" s="284" t="s">
        <v>1861</v>
      </c>
      <c r="F22" s="321">
        <v>111821.16</v>
      </c>
      <c r="G22" s="321">
        <v>135046.19</v>
      </c>
      <c r="H22" s="290">
        <v>58618.7</v>
      </c>
      <c r="I22" s="290">
        <v>135046.19</v>
      </c>
      <c r="J22" s="294">
        <v>43343</v>
      </c>
      <c r="K22" s="289">
        <v>43493</v>
      </c>
      <c r="L22" s="288">
        <v>43559</v>
      </c>
      <c r="M22" s="288">
        <v>43600</v>
      </c>
      <c r="N22" s="284" t="s">
        <v>294</v>
      </c>
      <c r="O22" s="284"/>
      <c r="P22" s="284"/>
      <c r="Q22" s="293"/>
    </row>
    <row r="23" spans="1:17" ht="63.75" x14ac:dyDescent="0.2">
      <c r="A23" s="282">
        <v>7</v>
      </c>
      <c r="B23" s="283" t="s">
        <v>1287</v>
      </c>
      <c r="C23" s="314" t="s">
        <v>1290</v>
      </c>
      <c r="D23" s="311" t="s">
        <v>1291</v>
      </c>
      <c r="E23" s="284" t="s">
        <v>1292</v>
      </c>
      <c r="F23" s="321">
        <v>27153.23</v>
      </c>
      <c r="G23" s="321">
        <v>27153.23</v>
      </c>
      <c r="H23" s="290">
        <v>27153.23</v>
      </c>
      <c r="I23" s="290">
        <v>27153.23</v>
      </c>
      <c r="J23" s="294">
        <v>43580</v>
      </c>
      <c r="K23" s="289">
        <v>43730</v>
      </c>
      <c r="L23" s="288">
        <v>43595</v>
      </c>
      <c r="M23" s="288">
        <v>43599</v>
      </c>
      <c r="N23" s="284" t="s">
        <v>294</v>
      </c>
      <c r="O23" s="284"/>
      <c r="P23" s="284"/>
      <c r="Q23" s="293"/>
    </row>
    <row r="24" spans="1:17" ht="51.75" thickBot="1" x14ac:dyDescent="0.25">
      <c r="A24" s="323">
        <v>8</v>
      </c>
      <c r="B24" s="324" t="s">
        <v>1475</v>
      </c>
      <c r="C24" s="325" t="s">
        <v>1495</v>
      </c>
      <c r="D24" s="326" t="s">
        <v>1497</v>
      </c>
      <c r="E24" s="327" t="s">
        <v>1498</v>
      </c>
      <c r="F24" s="328">
        <v>113754.44</v>
      </c>
      <c r="G24" s="328">
        <v>132485.20000000001</v>
      </c>
      <c r="H24" s="329">
        <v>132485.20000000001</v>
      </c>
      <c r="I24" s="329">
        <v>132485.20000000001</v>
      </c>
      <c r="J24" s="330">
        <v>43701</v>
      </c>
      <c r="K24" s="331">
        <v>43721</v>
      </c>
      <c r="L24" s="332">
        <v>43721</v>
      </c>
      <c r="M24" s="332">
        <v>43733</v>
      </c>
      <c r="N24" s="327" t="s">
        <v>294</v>
      </c>
      <c r="O24" s="327"/>
      <c r="P24" s="327"/>
      <c r="Q24" s="333"/>
    </row>
    <row r="25" spans="1:17" ht="13.5" thickBot="1" x14ac:dyDescent="0.25">
      <c r="A25" s="334" t="s">
        <v>1860</v>
      </c>
      <c r="B25" s="335"/>
      <c r="C25" s="336"/>
      <c r="D25" s="337"/>
      <c r="E25" s="338"/>
      <c r="F25" s="339">
        <f>SUM(F17:F24)</f>
        <v>3751759.0200000005</v>
      </c>
      <c r="G25" s="339">
        <f>SUM(G17:G24)</f>
        <v>4521429.620000001</v>
      </c>
      <c r="H25" s="339">
        <f>SUM(H17:H24)</f>
        <v>1586831.45</v>
      </c>
      <c r="I25" s="339">
        <f>SUM(I17:I24)</f>
        <v>4295361.41</v>
      </c>
      <c r="J25" s="338"/>
      <c r="K25" s="340"/>
      <c r="L25" s="337"/>
      <c r="M25" s="337"/>
      <c r="N25" s="341"/>
      <c r="O25" s="341"/>
      <c r="P25" s="341"/>
      <c r="Q25" s="342"/>
    </row>
    <row r="26" spans="1:17" x14ac:dyDescent="0.2">
      <c r="A26" s="275"/>
      <c r="B26" s="275"/>
      <c r="C26" s="275"/>
      <c r="D26" s="275"/>
      <c r="E26" s="274"/>
      <c r="F26" s="322"/>
      <c r="G26" s="322"/>
      <c r="H26" s="322"/>
      <c r="I26" s="322"/>
      <c r="J26" s="274"/>
      <c r="K26" s="274"/>
      <c r="L26" s="275"/>
      <c r="M26" s="275"/>
    </row>
    <row r="27" spans="1:17" x14ac:dyDescent="0.2">
      <c r="A27" s="278" t="s">
        <v>1889</v>
      </c>
      <c r="B27" s="278"/>
      <c r="C27" s="278"/>
    </row>
    <row r="28" spans="1:17" x14ac:dyDescent="0.2">
      <c r="A28" s="276"/>
      <c r="B28" s="276"/>
      <c r="C28" s="276"/>
    </row>
    <row r="29" spans="1:17" x14ac:dyDescent="0.2">
      <c r="A29" s="278" t="s">
        <v>1890</v>
      </c>
      <c r="B29" s="278"/>
      <c r="C29" s="278"/>
    </row>
  </sheetData>
  <mergeCells count="20">
    <mergeCell ref="A25:C25"/>
    <mergeCell ref="A14:Q14"/>
    <mergeCell ref="A15:A16"/>
    <mergeCell ref="Q15:Q16"/>
    <mergeCell ref="M15:M16"/>
    <mergeCell ref="L15:L16"/>
    <mergeCell ref="K15:K16"/>
    <mergeCell ref="J15:J16"/>
    <mergeCell ref="I15:I16"/>
    <mergeCell ref="A27:C27"/>
    <mergeCell ref="A29:C29"/>
    <mergeCell ref="A12:F12"/>
    <mergeCell ref="N15:P15"/>
    <mergeCell ref="C15:C16"/>
    <mergeCell ref="B15:B16"/>
    <mergeCell ref="H15:H16"/>
    <mergeCell ref="G15:G16"/>
    <mergeCell ref="F15:F16"/>
    <mergeCell ref="E15:E16"/>
    <mergeCell ref="D15:D16"/>
  </mergeCells>
  <pageMargins left="0.511811024" right="0.511811024" top="0.78740157499999996" bottom="0.78740157499999996" header="0.31496062000000002" footer="0.31496062000000002"/>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FMS LICITAÇÕES DEZ 2019</vt:lpstr>
      <vt:lpstr>FMS OBRAS DEZ 2019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2019-07-29T12:43:30Z</cp:lastPrinted>
  <dcterms:created xsi:type="dcterms:W3CDTF">2013-10-11T22:10:57Z</dcterms:created>
  <dcterms:modified xsi:type="dcterms:W3CDTF">2020-03-13T20:49:05Z</dcterms:modified>
</cp:coreProperties>
</file>