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05"/>
  </bookViews>
  <sheets>
    <sheet name="FMAS LICITAÇÕES JUN 2021" sheetId="1" r:id="rId1"/>
  </sheets>
  <definedNames>
    <definedName name="_xlnm._FilterDatabase" localSheetId="0" hidden="1">'FMAS LICITAÇÕES JUN 2021'!#REF!</definedName>
  </definedNames>
  <calcPr calcId="145621"/>
</workbook>
</file>

<file path=xl/calcChain.xml><?xml version="1.0" encoding="utf-8"?>
<calcChain xmlns="http://schemas.openxmlformats.org/spreadsheetml/2006/main">
  <c r="AO88" i="1" l="1"/>
  <c r="AN88" i="1"/>
  <c r="AM88" i="1"/>
  <c r="AL88" i="1"/>
  <c r="AK88" i="1"/>
  <c r="AJ88" i="1"/>
  <c r="AH88" i="1"/>
  <c r="AG88" i="1"/>
  <c r="O88" i="1"/>
  <c r="AO22" i="1"/>
  <c r="AO23" i="1"/>
  <c r="AO24" i="1"/>
  <c r="AO25" i="1"/>
  <c r="AO26" i="1"/>
  <c r="AO27" i="1"/>
  <c r="AO28" i="1"/>
  <c r="AO29" i="1"/>
  <c r="AO31" i="1"/>
  <c r="AO32" i="1"/>
  <c r="AO33" i="1"/>
  <c r="AO35" i="1"/>
  <c r="AO36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1" i="1"/>
  <c r="AO52" i="1"/>
  <c r="AO53" i="1"/>
  <c r="AO55" i="1"/>
  <c r="AO58" i="1"/>
  <c r="AO59" i="1"/>
  <c r="AO60" i="1"/>
  <c r="AO61" i="1"/>
  <c r="AO62" i="1"/>
  <c r="AO63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7" i="1"/>
  <c r="AO21" i="1"/>
  <c r="AO20" i="1"/>
  <c r="AN32" i="1" l="1"/>
  <c r="AN87" i="1" l="1"/>
  <c r="AN22" i="1"/>
  <c r="AN23" i="1"/>
  <c r="AN24" i="1"/>
  <c r="AN25" i="1"/>
  <c r="AN28" i="1"/>
  <c r="AN29" i="1"/>
  <c r="AN31" i="1"/>
  <c r="AN33" i="1"/>
  <c r="AN34" i="1"/>
  <c r="AN35" i="1"/>
  <c r="AN36" i="1"/>
  <c r="AN37" i="1"/>
  <c r="AN38" i="1"/>
  <c r="AN40" i="1"/>
  <c r="AN42" i="1"/>
  <c r="AN43" i="1"/>
  <c r="AN44" i="1"/>
  <c r="AN45" i="1"/>
  <c r="AN46" i="1"/>
  <c r="AN51" i="1"/>
  <c r="AN52" i="1"/>
  <c r="AN53" i="1"/>
  <c r="AN54" i="1"/>
  <c r="AN56" i="1"/>
  <c r="AN59" i="1"/>
  <c r="AN61" i="1"/>
  <c r="AN62" i="1"/>
  <c r="AN63" i="1"/>
  <c r="AN64" i="1"/>
  <c r="AN71" i="1"/>
  <c r="AN75" i="1"/>
  <c r="AN78" i="1"/>
  <c r="AN80" i="1"/>
  <c r="AN81" i="1"/>
  <c r="AN82" i="1"/>
  <c r="AN84" i="1"/>
  <c r="AN86" i="1"/>
  <c r="AN21" i="1"/>
  <c r="J24" i="1" l="1"/>
</calcChain>
</file>

<file path=xl/sharedStrings.xml><?xml version="1.0" encoding="utf-8"?>
<sst xmlns="http://schemas.openxmlformats.org/spreadsheetml/2006/main" count="1964" uniqueCount="585">
  <si>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</si>
  <si>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</si>
  <si>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</si>
  <si>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</si>
  <si>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</si>
  <si>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</si>
  <si>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</si>
  <si>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</si>
  <si>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</si>
  <si>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</si>
  <si>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</si>
  <si>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</si>
  <si>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</si>
  <si>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</si>
  <si>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</si>
  <si>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</si>
  <si>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</si>
  <si>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</si>
  <si>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</si>
  <si>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</si>
  <si>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</si>
  <si>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</si>
  <si>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</si>
  <si>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</si>
  <si>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</si>
  <si>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</si>
  <si>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</si>
  <si>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</si>
  <si>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</si>
  <si>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</si>
  <si>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</si>
  <si>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</si>
  <si>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</si>
  <si>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</si>
  <si>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</si>
  <si>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</si>
  <si>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</si>
  <si>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</si>
  <si>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</si>
  <si>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</si>
  <si>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</si>
  <si>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</si>
  <si>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</si>
  <si>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</si>
  <si>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</si>
  <si>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</si>
  <si>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</si>
  <si>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</si>
  <si>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</si>
  <si>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</si>
  <si>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</si>
  <si>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</si>
  <si>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</si>
  <si>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</si>
  <si>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</si>
  <si>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</si>
  <si>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</si>
  <si>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</si>
  <si>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</si>
  <si>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</si>
  <si>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</si>
  <si>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</si>
  <si>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</si>
  <si>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</si>
  <si>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</si>
  <si>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</si>
  <si>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</si>
  <si>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</si>
  <si>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</si>
  <si>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</si>
  <si>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</si>
  <si>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</si>
  <si>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</si>
  <si>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</si>
  <si>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</si>
  <si>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</si>
  <si>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</si>
  <si>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</si>
  <si>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</si>
  <si>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</si>
  <si>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</si>
  <si>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</si>
  <si>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</si>
  <si>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</si>
  <si>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</si>
  <si>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</si>
  <si>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</si>
  <si>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</si>
  <si>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</si>
  <si>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</si>
  <si>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</si>
  <si>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</si>
  <si>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</si>
  <si>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</si>
  <si>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</si>
  <si>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</si>
  <si>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</si>
  <si>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</si>
  <si>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</si>
  <si>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</si>
  <si>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</si>
  <si>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</si>
  <si>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</si>
  <si>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</si>
  <si>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</si>
  <si>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</si>
  <si>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</si>
  <si>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</si>
  <si>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</si>
  <si>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</si>
  <si>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</si>
  <si>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</si>
  <si>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</si>
  <si>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</si>
  <si>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</si>
  <si>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</si>
  <si>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</si>
  <si>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</si>
  <si>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</si>
  <si>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</si>
  <si>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</si>
  <si>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</si>
  <si>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</si>
  <si>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</si>
  <si>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</si>
  <si>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</si>
  <si>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</si>
  <si>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</si>
  <si>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</si>
  <si>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</si>
  <si>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</si>
  <si>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</si>
  <si>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</si>
  <si>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</si>
  <si>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</si>
  <si>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</si>
  <si>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</si>
  <si>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</si>
  <si>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</si>
  <si>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</si>
  <si>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</si>
  <si>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</si>
  <si>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</si>
  <si>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</si>
  <si>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</si>
  <si>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</si>
  <si>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</si>
  <si>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</si>
  <si>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</si>
  <si>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</si>
  <si>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</si>
  <si>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</si>
  <si>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</si>
  <si>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</si>
  <si>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</si>
  <si>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</si>
  <si>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</si>
  <si>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</si>
  <si>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</si>
  <si>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</si>
  <si>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</si>
  <si>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</si>
  <si>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</si>
  <si>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</si>
  <si>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</si>
  <si>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</si>
  <si>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</si>
  <si>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</si>
  <si>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</si>
  <si>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</si>
  <si>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</si>
  <si>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</si>
  <si>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</si>
  <si>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</si>
  <si>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</si>
  <si>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</si>
  <si>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</si>
  <si>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</si>
  <si>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</si>
  <si>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</si>
  <si>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</si>
  <si>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</si>
  <si>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</si>
  <si>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</si>
  <si>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</si>
  <si>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</si>
  <si>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</si>
  <si>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</si>
  <si>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</si>
  <si>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</si>
  <si>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</si>
  <si>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</si>
  <si>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</si>
  <si>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</si>
  <si>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</si>
  <si>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</si>
  <si>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</si>
  <si>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</si>
  <si>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</si>
  <si>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</si>
  <si>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</si>
  <si>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</si>
  <si>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</si>
  <si>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</si>
  <si>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</si>
  <si>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</si>
  <si>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</si>
  <si>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</si>
  <si>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</si>
  <si>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</si>
  <si>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</si>
  <si>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</si>
  <si>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</si>
  <si>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</si>
  <si>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</si>
  <si>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</si>
  <si>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</si>
  <si>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</si>
  <si>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</si>
  <si>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</si>
  <si>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</si>
  <si>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</si>
  <si>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</si>
  <si>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</si>
  <si>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</si>
  <si>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</si>
  <si>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</si>
  <si>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</si>
  <si>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</si>
  <si>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</si>
  <si>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</si>
  <si>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</si>
  <si>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</si>
  <si>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</si>
  <si>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</si>
  <si>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</si>
  <si>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</si>
  <si>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</si>
  <si>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</si>
  <si>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</si>
  <si>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</si>
  <si>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</si>
  <si>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</si>
  <si>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</si>
  <si>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</si>
  <si>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</si>
  <si>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</si>
  <si>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</si>
  <si>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</si>
  <si>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</si>
  <si>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</si>
  <si>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</si>
  <si>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</si>
  <si>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</si>
  <si>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</si>
  <si>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</si>
  <si>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</si>
  <si>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</si>
  <si>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</si>
  <si>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</si>
  <si>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</si>
  <si>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</si>
  <si>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</si>
  <si>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</si>
  <si>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</si>
  <si>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</si>
  <si>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</si>
  <si>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</si>
  <si>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</si>
  <si>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</si>
  <si>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</si>
  <si>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</si>
  <si>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</si>
  <si>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</si>
  <si>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</si>
  <si>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</si>
  <si>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</si>
  <si>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</si>
  <si>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</si>
  <si>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</si>
  <si>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</si>
  <si>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</si>
  <si>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</si>
  <si>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</si>
  <si>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</si>
  <si>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</si>
  <si>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</si>
  <si>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</si>
  <si>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</si>
  <si>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</si>
  <si>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</si>
  <si>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</si>
  <si>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</si>
  <si>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</si>
  <si>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</si>
  <si>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</si>
  <si>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</si>
  <si>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</si>
  <si>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</si>
  <si>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</si>
  <si>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</si>
  <si>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</si>
  <si>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</si>
  <si>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</si>
  <si>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</si>
  <si>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</si>
  <si>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</si>
  <si>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</si>
  <si>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</si>
  <si>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</si>
  <si>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</si>
  <si>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</si>
  <si>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</si>
  <si>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</si>
  <si>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</si>
  <si>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</si>
  <si>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</si>
  <si>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</si>
  <si>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</si>
  <si>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</si>
  <si>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</si>
  <si>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</si>
  <si>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</si>
  <si>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</si>
  <si>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</si>
  <si>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</si>
  <si>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</si>
  <si>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</si>
  <si>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</si>
  <si>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</si>
  <si>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</si>
  <si>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</si>
  <si>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</si>
  <si>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</si>
  <si>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</si>
  <si>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</si>
  <si>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</si>
  <si>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</si>
  <si>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</si>
  <si>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</si>
  <si>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</si>
  <si>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</si>
  <si>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</si>
  <si>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</si>
  <si>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</si>
  <si>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</si>
  <si>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</si>
  <si>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</si>
  <si>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</si>
  <si>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</si>
  <si>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</si>
  <si>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</si>
  <si>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</si>
  <si>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</si>
  <si>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</si>
  <si>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</si>
  <si>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</si>
  <si>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</si>
  <si>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</si>
  <si>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</si>
  <si>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</si>
  <si>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</si>
  <si>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</si>
  <si>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</si>
  <si>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</si>
  <si>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</si>
  <si>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</si>
  <si>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</si>
  <si>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</si>
  <si>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</si>
  <si>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</si>
  <si>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</si>
  <si>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</si>
  <si>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</si>
  <si>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</si>
  <si>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</si>
  <si>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</si>
  <si>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</si>
  <si>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</si>
  <si>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</si>
  <si>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</si>
  <si>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</si>
  <si>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</si>
  <si>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</si>
  <si>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</si>
  <si>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</si>
  <si>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</si>
  <si>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</si>
  <si>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</si>
  <si>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</si>
  <si>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</si>
  <si>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</si>
  <si>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</si>
  <si>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</si>
  <si>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</si>
  <si>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</si>
  <si>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</si>
  <si>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</si>
  <si>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</si>
  <si>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</si>
  <si>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</si>
  <si>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</si>
  <si>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</si>
  <si>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</si>
  <si>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</si>
  <si>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</si>
  <si>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</si>
  <si>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</si>
  <si>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</si>
  <si>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</si>
  <si>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</si>
  <si>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</si>
  <si>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</si>
  <si>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</si>
  <si>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</si>
  <si>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</si>
  <si>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</si>
  <si>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</si>
  <si>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</si>
  <si>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</si>
  <si>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</si>
  <si>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</si>
  <si>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</si>
  <si>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</si>
  <si>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</si>
  <si>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</si>
  <si>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</si>
  <si>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</si>
  <si>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</si>
  <si>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</si>
  <si>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</si>
  <si>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</si>
  <si>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</si>
  <si>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</si>
  <si>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</si>
  <si>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</si>
  <si>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</si>
  <si>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</si>
  <si>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</si>
  <si>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</si>
  <si>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</si>
  <si>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</si>
  <si>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</si>
  <si>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</si>
  <si>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</si>
  <si>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</si>
  <si>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</si>
  <si>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</si>
  <si>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</si>
  <si>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</si>
  <si>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</si>
  <si>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</si>
  <si>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</si>
  <si>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</si>
  <si>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</si>
  <si>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</si>
  <si>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</si>
  <si>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</si>
  <si>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</si>
  <si>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</si>
  <si>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 xml:space="preserve">O presente contrato tem como objetivo atender as demandas das Unidades Administrativas da Secretaria Municipal de Assistência Social e Direitos Humanos - 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</si>
  <si>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</si>
  <si>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</si>
  <si>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</si>
  <si>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</si>
  <si>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</si>
  <si>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</si>
  <si>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</si>
  <si>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</si>
  <si>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</si>
  <si>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</si>
  <si>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</si>
  <si>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046/2019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</si>
  <si>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</si>
  <si>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</si>
  <si>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</si>
  <si>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</si>
  <si>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</si>
  <si>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</si>
  <si>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</si>
  <si>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</si>
  <si>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</si>
  <si>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</si>
  <si>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</si>
  <si>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</si>
  <si>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</si>
  <si>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</si>
  <si>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</si>
  <si>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</si>
  <si>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</si>
  <si>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</si>
  <si>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</si>
  <si>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</si>
  <si>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</si>
  <si>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</si>
  <si>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</si>
  <si>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</si>
  <si>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</si>
  <si>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</si>
  <si>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</si>
  <si>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</si>
  <si>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</si>
  <si>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</si>
  <si>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</si>
  <si>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</si>
  <si>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</si>
  <si>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</si>
  <si>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</si>
  <si>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</si>
  <si>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</si>
  <si>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</si>
  <si>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</si>
  <si>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</si>
  <si>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</si>
  <si>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</si>
  <si>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</si>
  <si>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</si>
  <si>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</si>
  <si>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</si>
  <si>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</si>
  <si>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</si>
  <si>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</si>
  <si>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</si>
  <si>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</si>
  <si>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</si>
  <si>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</si>
  <si>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</si>
  <si>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</si>
  <si>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</si>
  <si>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</si>
  <si>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</si>
  <si>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</si>
  <si>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</si>
  <si>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</si>
  <si>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</si>
  <si>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</si>
  <si>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</si>
  <si>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</si>
  <si>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</si>
  <si>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</si>
  <si>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</si>
  <si>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</si>
  <si>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</si>
  <si>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</si>
  <si>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</si>
  <si>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</si>
  <si>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</si>
  <si>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</si>
  <si>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</si>
  <si>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</si>
  <si>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</si>
  <si>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</si>
  <si>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</si>
  <si>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</si>
  <si>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</si>
  <si>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</si>
  <si>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</si>
  <si>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</si>
  <si>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</si>
  <si>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</si>
  <si>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</si>
  <si>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</si>
  <si>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</si>
  <si>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</si>
  <si>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</si>
  <si>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</si>
  <si>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</si>
  <si>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</si>
  <si>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</si>
  <si>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</si>
  <si>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</si>
  <si>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</si>
  <si>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</si>
  <si>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</si>
  <si>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.67</t>
  </si>
  <si>
    <t>.68</t>
  </si>
  <si>
    <r>
      <t xml:space="preserve">IDENTIFICAÇÃO DO ÓRGÃO/ENTIDADE/FUNDO: </t>
    </r>
    <r>
      <rPr>
        <b/>
        <sz val="11"/>
        <color theme="1"/>
        <rFont val="Arial"/>
        <family val="2"/>
      </rPr>
      <t>FUNDO MUNICIPAL DE ASSISTENCIA SOCIAL  - FMAS</t>
    </r>
  </si>
  <si>
    <r>
      <t xml:space="preserve">REALIZADO ATÉ O MÊS/ANO (ACUMULADO): </t>
    </r>
    <r>
      <rPr>
        <b/>
        <sz val="11"/>
        <color theme="1"/>
        <rFont val="Arial"/>
        <family val="2"/>
      </rPr>
      <t>JANEIRO A JUNHO/2021</t>
    </r>
  </si>
  <si>
    <r>
      <t xml:space="preserve">Data da emissão: </t>
    </r>
    <r>
      <rPr>
        <b/>
        <sz val="11"/>
        <color theme="1"/>
        <rFont val="Arial"/>
        <family val="2"/>
      </rPr>
      <t>14/06/2021</t>
    </r>
  </si>
  <si>
    <t>DEMONSTRATIVO DE LICITAÇÕES, CONTRATOS  E OBRAS CONTRATADAS</t>
  </si>
  <si>
    <t>SEQ.</t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</si>
  <si>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</si>
  <si>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 xml:space="preserve">Ailton José Blazute Braga </t>
    </r>
  </si>
  <si>
    <r>
      <t xml:space="preserve">Nome do Responsável pelo Órgão: </t>
    </r>
    <r>
      <rPr>
        <b/>
        <sz val="10"/>
        <color theme="1"/>
        <rFont val="Arial"/>
        <family val="2"/>
      </rPr>
      <t xml:space="preserve">Marfisa de Lima Galvão </t>
    </r>
  </si>
  <si>
    <t>Nº do Convênio /Contrato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</si>
</sst>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2" fontId="2" fillId="0" borderId="15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" fontId="2" fillId="0" borderId="2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44" fontId="6" fillId="0" borderId="0" xfId="2" applyFont="1" applyFill="1" applyBorder="1" applyAlignment="1">
      <alignment horizontal="left" vertical="center"/>
    </xf>
    <xf numFmtId="44" fontId="6" fillId="0" borderId="0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7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2" fillId="0" borderId="15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7" fillId="0" borderId="1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vertical="center" wrapText="1"/>
    </xf>
    <xf numFmtId="44" fontId="1" fillId="0" borderId="3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7" fillId="0" borderId="1" xfId="2" applyFont="1" applyFill="1" applyBorder="1" applyAlignment="1">
      <alignment vertical="center"/>
    </xf>
    <xf numFmtId="44" fontId="1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203806</xdr:colOff>
      <xdr:row>0</xdr:row>
      <xdr:rowOff>47625</xdr:rowOff>
    </xdr:from>
    <xdr:to>
      <xdr:col>1</xdr:col>
      <xdr:colOff>742950</xdr:colOff>
      <xdr:row>2</xdr:row>
      <xdr:rowOff>164420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7206" y="47625"/>
          <a:ext cx="539144" cy="49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7"/>
  <sheetViews>
    <sheetView tabSelected="1" zoomScaleNormal="100" zoomScaleSheetLayoutView="50" workbookViewId="0">
      <selection activeCell="F6" sqref="F6"/>
    </sheetView>
  </sheetViews>
  <sheetFormatPr defaultRowHeight="12.75" x14ac:dyDescent="0.25"/>
  <cols>
    <col min="1" max="1" width="8" style="16" customWidth="1"/>
    <col min="2" max="2" width="33.140625" style="16" bestFit="1" customWidth="1"/>
    <col min="3" max="3" width="43.28515625" style="16" bestFit="1" customWidth="1"/>
    <col min="4" max="4" width="11.7109375" style="16" bestFit="1" customWidth="1"/>
    <col min="5" max="5" width="6.28515625" style="16" customWidth="1"/>
    <col min="6" max="6" width="55.5703125" style="16" bestFit="1" customWidth="1"/>
    <col min="7" max="7" width="14" style="16" bestFit="1" customWidth="1"/>
    <col min="8" max="8" width="18.7109375" style="16" customWidth="1"/>
    <col min="9" max="9" width="12.42578125" style="16" bestFit="1" customWidth="1"/>
    <col min="10" max="10" width="15.140625" style="16" bestFit="1" customWidth="1"/>
    <col min="11" max="11" width="14.140625" style="42" customWidth="1"/>
    <col min="12" max="12" width="54.85546875" style="78" customWidth="1"/>
    <col min="13" max="13" width="18.7109375" style="17" bestFit="1" customWidth="1"/>
    <col min="14" max="14" width="18.140625" style="16" bestFit="1" customWidth="1"/>
    <col min="15" max="15" width="16.85546875" style="110" bestFit="1" customWidth="1"/>
    <col min="16" max="16" width="15.5703125" style="16" customWidth="1"/>
    <col min="17" max="18" width="11.5703125" style="16" bestFit="1" customWidth="1"/>
    <col min="19" max="19" width="12.42578125" style="16" customWidth="1"/>
    <col min="20" max="20" width="9.5703125" style="78" bestFit="1" customWidth="1"/>
    <col min="21" max="21" width="11.5703125" style="16" customWidth="1"/>
    <col min="22" max="22" width="13.5703125" style="16" bestFit="1" customWidth="1"/>
    <col min="23" max="23" width="20.85546875" style="16" bestFit="1" customWidth="1"/>
    <col min="24" max="24" width="5" style="16" bestFit="1" customWidth="1"/>
    <col min="25" max="25" width="9.85546875" style="16" customWidth="1"/>
    <col min="26" max="26" width="13.28515625" style="16" bestFit="1" customWidth="1"/>
    <col min="27" max="27" width="14" style="16" bestFit="1" customWidth="1"/>
    <col min="28" max="28" width="19.28515625" style="16" bestFit="1" customWidth="1"/>
    <col min="29" max="29" width="17.42578125" style="16" bestFit="1" customWidth="1"/>
    <col min="30" max="30" width="11.42578125" style="16" bestFit="1" customWidth="1"/>
    <col min="31" max="32" width="10.5703125" style="16" customWidth="1"/>
    <col min="33" max="33" width="10.5703125" style="110" customWidth="1"/>
    <col min="34" max="34" width="10" style="110" bestFit="1" customWidth="1"/>
    <col min="35" max="35" width="14" style="16" customWidth="1"/>
    <col min="36" max="36" width="10.5703125" style="16" customWidth="1"/>
    <col min="37" max="37" width="9.28515625" style="110" bestFit="1" customWidth="1"/>
    <col min="38" max="38" width="26.28515625" style="110" customWidth="1"/>
    <col min="39" max="39" width="17.85546875" style="110" customWidth="1"/>
    <col min="40" max="40" width="16" style="110" customWidth="1"/>
    <col min="41" max="41" width="17.28515625" style="110" bestFit="1" customWidth="1"/>
    <col min="42" max="42" width="9.140625" style="16"/>
    <col min="43" max="43" width="9.140625" style="16" customWidth="1"/>
    <col min="44" max="16384" width="9.140625" style="16"/>
  </cols>
  <sheetData>
    <row r="1" spans="1:41" s="44" customFormat="1" ht="15" x14ac:dyDescent="0.25">
      <c r="B1" s="73"/>
      <c r="C1" s="73"/>
      <c r="F1" s="73"/>
      <c r="K1" s="47"/>
      <c r="L1" s="91"/>
      <c r="O1" s="98"/>
      <c r="T1" s="47"/>
      <c r="AG1" s="98"/>
      <c r="AH1" s="98"/>
      <c r="AK1" s="98"/>
      <c r="AL1" s="98"/>
      <c r="AM1" s="98"/>
      <c r="AN1" s="98"/>
      <c r="AO1" s="98"/>
    </row>
    <row r="2" spans="1:41" s="44" customFormat="1" ht="15" x14ac:dyDescent="0.25">
      <c r="B2" s="73"/>
      <c r="C2" s="73"/>
      <c r="F2" s="73"/>
      <c r="K2" s="47"/>
      <c r="L2" s="91"/>
      <c r="O2" s="98"/>
      <c r="T2" s="47"/>
      <c r="AG2" s="98"/>
      <c r="AH2" s="98"/>
      <c r="AK2" s="98"/>
      <c r="AL2" s="98"/>
      <c r="AM2" s="98"/>
      <c r="AN2" s="98"/>
      <c r="AO2" s="98"/>
    </row>
    <row r="3" spans="1:41" s="44" customFormat="1" ht="15" x14ac:dyDescent="0.25">
      <c r="B3" s="73"/>
      <c r="C3" s="73"/>
      <c r="F3" s="73"/>
      <c r="K3" s="47"/>
      <c r="L3" s="91"/>
      <c r="O3" s="98"/>
      <c r="T3" s="47"/>
      <c r="AG3" s="98"/>
      <c r="AH3" s="98"/>
      <c r="AK3" s="98"/>
      <c r="AL3" s="98"/>
      <c r="AM3" s="98"/>
      <c r="AN3" s="98"/>
      <c r="AO3" s="98"/>
    </row>
    <row r="4" spans="1:41" s="44" customFormat="1" ht="15" x14ac:dyDescent="0.25">
      <c r="A4" s="47" t="s">
        <v>50</v>
      </c>
      <c r="B4" s="73"/>
      <c r="C4" s="73"/>
      <c r="F4" s="73"/>
      <c r="K4" s="47"/>
      <c r="L4" s="91"/>
      <c r="O4" s="98"/>
      <c r="T4" s="47"/>
      <c r="AG4" s="98"/>
      <c r="AH4" s="98"/>
      <c r="AK4" s="98"/>
      <c r="AL4" s="98"/>
      <c r="AM4" s="98"/>
      <c r="AN4" s="98"/>
      <c r="AO4" s="98"/>
    </row>
    <row r="5" spans="1:41" s="44" customFormat="1" ht="15" x14ac:dyDescent="0.25">
      <c r="B5" s="73"/>
      <c r="C5" s="73"/>
      <c r="F5" s="73"/>
      <c r="K5" s="47"/>
      <c r="L5" s="91"/>
      <c r="O5" s="98"/>
      <c r="T5" s="47"/>
      <c r="AG5" s="98"/>
      <c r="AH5" s="98"/>
      <c r="AK5" s="98"/>
      <c r="AL5" s="98"/>
      <c r="AM5" s="98"/>
      <c r="AN5" s="98"/>
      <c r="AO5" s="98"/>
    </row>
    <row r="6" spans="1:41" s="44" customFormat="1" ht="15" x14ac:dyDescent="0.25">
      <c r="A6" s="47" t="s">
        <v>389</v>
      </c>
      <c r="B6" s="73"/>
      <c r="C6" s="73"/>
      <c r="F6" s="73"/>
      <c r="K6" s="47"/>
      <c r="L6" s="91"/>
      <c r="O6" s="98"/>
      <c r="T6" s="47"/>
      <c r="AG6" s="98"/>
      <c r="AH6" s="98"/>
      <c r="AK6" s="98"/>
      <c r="AL6" s="98"/>
      <c r="AM6" s="98"/>
      <c r="AN6" s="98"/>
      <c r="AO6" s="98"/>
    </row>
    <row r="7" spans="1:41" s="44" customFormat="1" ht="15" x14ac:dyDescent="0.25">
      <c r="A7" s="44" t="s">
        <v>62</v>
      </c>
      <c r="B7" s="73"/>
      <c r="C7" s="73"/>
      <c r="F7" s="73"/>
      <c r="K7" s="47"/>
      <c r="L7" s="91"/>
      <c r="O7" s="98"/>
      <c r="T7" s="47"/>
      <c r="AG7" s="98"/>
      <c r="AH7" s="98"/>
      <c r="AK7" s="98"/>
      <c r="AL7" s="98"/>
      <c r="AM7" s="98"/>
      <c r="AN7" s="98"/>
      <c r="AO7" s="98"/>
    </row>
    <row r="8" spans="1:41" s="44" customFormat="1" ht="15" x14ac:dyDescent="0.25">
      <c r="A8" s="44" t="s">
        <v>83</v>
      </c>
      <c r="B8" s="73"/>
      <c r="C8" s="73"/>
      <c r="F8" s="73"/>
      <c r="K8" s="47"/>
      <c r="L8" s="91"/>
      <c r="O8" s="98"/>
      <c r="T8" s="47"/>
      <c r="AG8" s="98"/>
      <c r="AH8" s="98"/>
      <c r="AK8" s="98"/>
      <c r="AL8" s="98"/>
      <c r="AM8" s="98"/>
      <c r="AN8" s="98"/>
      <c r="AO8" s="98"/>
    </row>
    <row r="9" spans="1:41" s="44" customFormat="1" ht="15" x14ac:dyDescent="0.25">
      <c r="B9" s="73"/>
      <c r="C9" s="73"/>
      <c r="F9" s="73"/>
      <c r="K9" s="47"/>
      <c r="L9" s="91"/>
      <c r="O9" s="98"/>
      <c r="T9" s="47"/>
      <c r="AG9" s="98"/>
      <c r="AH9" s="98"/>
      <c r="AK9" s="98"/>
      <c r="AL9" s="98"/>
      <c r="AM9" s="98"/>
      <c r="AN9" s="98"/>
      <c r="AO9" s="98"/>
    </row>
    <row r="10" spans="1:41" s="44" customFormat="1" ht="15" x14ac:dyDescent="0.25">
      <c r="A10" s="44" t="s">
        <v>576</v>
      </c>
      <c r="B10" s="73"/>
      <c r="C10" s="73"/>
      <c r="F10" s="73"/>
      <c r="K10" s="47"/>
      <c r="L10" s="91"/>
      <c r="O10" s="98"/>
      <c r="T10" s="47"/>
      <c r="AG10" s="98"/>
      <c r="AH10" s="98"/>
      <c r="AK10" s="98"/>
      <c r="AL10" s="98"/>
      <c r="AM10" s="98"/>
      <c r="AN10" s="98"/>
      <c r="AO10" s="98"/>
    </row>
    <row r="11" spans="1:41" s="44" customFormat="1" ht="15" x14ac:dyDescent="0.25">
      <c r="A11" s="44" t="s">
        <v>577</v>
      </c>
      <c r="B11" s="73"/>
      <c r="C11" s="73"/>
      <c r="F11" s="73"/>
      <c r="K11" s="47"/>
      <c r="L11" s="91"/>
      <c r="O11" s="98"/>
      <c r="T11" s="47"/>
      <c r="AG11" s="98"/>
      <c r="AH11" s="98"/>
      <c r="AK11" s="98"/>
      <c r="AL11" s="98"/>
      <c r="AM11" s="98"/>
      <c r="AN11" s="98"/>
      <c r="AO11" s="98"/>
    </row>
    <row r="12" spans="1:41" s="44" customFormat="1" ht="15" x14ac:dyDescent="0.25">
      <c r="A12" s="44" t="s">
        <v>578</v>
      </c>
      <c r="B12" s="73"/>
      <c r="C12" s="73"/>
      <c r="F12" s="73"/>
      <c r="K12" s="47"/>
      <c r="L12" s="91"/>
      <c r="O12" s="98"/>
      <c r="T12" s="47"/>
      <c r="AG12" s="98"/>
      <c r="AH12" s="98"/>
      <c r="AK12" s="98"/>
      <c r="AL12" s="98"/>
      <c r="AM12" s="98"/>
      <c r="AN12" s="98"/>
      <c r="AO12" s="98"/>
    </row>
    <row r="13" spans="1:41" s="44" customFormat="1" ht="15" x14ac:dyDescent="0.25">
      <c r="B13" s="73"/>
      <c r="C13" s="73"/>
      <c r="F13" s="73"/>
      <c r="K13" s="47"/>
      <c r="L13" s="91"/>
      <c r="O13" s="98"/>
      <c r="T13" s="47"/>
      <c r="AG13" s="98"/>
      <c r="AH13" s="98"/>
      <c r="AK13" s="98"/>
      <c r="AL13" s="98"/>
      <c r="AM13" s="98"/>
      <c r="AN13" s="98"/>
      <c r="AO13" s="98"/>
    </row>
    <row r="14" spans="1:41" s="44" customFormat="1" ht="15.75" thickBot="1" x14ac:dyDescent="0.3">
      <c r="A14" s="47" t="s">
        <v>579</v>
      </c>
      <c r="B14" s="74"/>
      <c r="C14" s="74"/>
      <c r="D14" s="46"/>
      <c r="E14" s="46"/>
      <c r="F14" s="74"/>
      <c r="G14" s="46"/>
      <c r="H14" s="46"/>
      <c r="I14" s="46"/>
      <c r="J14" s="46"/>
      <c r="K14" s="81"/>
      <c r="L14" s="92"/>
      <c r="M14" s="46"/>
      <c r="N14" s="46"/>
      <c r="O14" s="99"/>
      <c r="P14" s="46"/>
      <c r="Q14" s="46"/>
      <c r="R14" s="46"/>
      <c r="S14" s="46"/>
      <c r="T14" s="81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99"/>
      <c r="AH14" s="99"/>
      <c r="AI14" s="46"/>
      <c r="AJ14" s="46"/>
      <c r="AK14" s="99"/>
      <c r="AL14" s="99"/>
      <c r="AM14" s="99"/>
      <c r="AN14" s="99"/>
      <c r="AO14" s="99"/>
    </row>
    <row r="15" spans="1:41" x14ac:dyDescent="0.25">
      <c r="A15" s="131" t="s">
        <v>580</v>
      </c>
      <c r="B15" s="135" t="s">
        <v>21</v>
      </c>
      <c r="C15" s="135"/>
      <c r="D15" s="135"/>
      <c r="E15" s="135"/>
      <c r="F15" s="135"/>
      <c r="G15" s="135"/>
      <c r="H15" s="57"/>
      <c r="I15" s="57"/>
      <c r="J15" s="57"/>
      <c r="K15" s="135" t="s">
        <v>171</v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6"/>
    </row>
    <row r="16" spans="1:41" x14ac:dyDescent="0.25">
      <c r="A16" s="132"/>
      <c r="B16" s="134"/>
      <c r="C16" s="134"/>
      <c r="D16" s="134"/>
      <c r="E16" s="134"/>
      <c r="F16" s="134"/>
      <c r="G16" s="134"/>
      <c r="H16" s="134" t="s">
        <v>80</v>
      </c>
      <c r="I16" s="134"/>
      <c r="J16" s="134"/>
      <c r="K16" s="134" t="s">
        <v>51</v>
      </c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 t="s">
        <v>72</v>
      </c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 t="s">
        <v>64</v>
      </c>
      <c r="AJ16" s="134"/>
      <c r="AK16" s="134"/>
      <c r="AL16" s="138" t="s">
        <v>52</v>
      </c>
      <c r="AM16" s="138"/>
      <c r="AN16" s="138"/>
      <c r="AO16" s="139"/>
    </row>
    <row r="17" spans="1:41" x14ac:dyDescent="0.25">
      <c r="A17" s="132"/>
      <c r="B17" s="134"/>
      <c r="C17" s="134"/>
      <c r="D17" s="134"/>
      <c r="E17" s="134"/>
      <c r="F17" s="134"/>
      <c r="G17" s="134"/>
      <c r="H17" s="134" t="s">
        <v>78</v>
      </c>
      <c r="I17" s="134" t="s">
        <v>79</v>
      </c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 t="s">
        <v>63</v>
      </c>
      <c r="AD17" s="134"/>
      <c r="AE17" s="134" t="s">
        <v>66</v>
      </c>
      <c r="AF17" s="134"/>
      <c r="AG17" s="134"/>
      <c r="AH17" s="134"/>
      <c r="AI17" s="134" t="s">
        <v>65</v>
      </c>
      <c r="AJ17" s="134"/>
      <c r="AK17" s="134"/>
      <c r="AL17" s="100"/>
      <c r="AM17" s="138" t="s">
        <v>73</v>
      </c>
      <c r="AN17" s="138"/>
      <c r="AO17" s="139"/>
    </row>
    <row r="18" spans="1:41" ht="38.25" x14ac:dyDescent="0.25">
      <c r="A18" s="132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134"/>
      <c r="I18" s="1" t="s">
        <v>180</v>
      </c>
      <c r="J18" s="1" t="s">
        <v>181</v>
      </c>
      <c r="K18" s="2" t="s">
        <v>9</v>
      </c>
      <c r="L18" s="1" t="s">
        <v>3</v>
      </c>
      <c r="M18" s="1" t="s">
        <v>19</v>
      </c>
      <c r="N18" s="1" t="s">
        <v>10</v>
      </c>
      <c r="O18" s="100" t="s">
        <v>48</v>
      </c>
      <c r="P18" s="1" t="s">
        <v>14</v>
      </c>
      <c r="Q18" s="1" t="s">
        <v>182</v>
      </c>
      <c r="R18" s="1" t="s">
        <v>183</v>
      </c>
      <c r="S18" s="1" t="s">
        <v>4</v>
      </c>
      <c r="T18" s="1" t="s">
        <v>584</v>
      </c>
      <c r="U18" s="1" t="s">
        <v>53</v>
      </c>
      <c r="V18" s="1" t="s">
        <v>54</v>
      </c>
      <c r="W18" s="1" t="s">
        <v>5</v>
      </c>
      <c r="X18" s="1" t="s">
        <v>1</v>
      </c>
      <c r="Y18" s="1" t="s">
        <v>75</v>
      </c>
      <c r="Z18" s="1" t="s">
        <v>184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100" t="s">
        <v>17</v>
      </c>
      <c r="AH18" s="100" t="s">
        <v>18</v>
      </c>
      <c r="AI18" s="1" t="s">
        <v>71</v>
      </c>
      <c r="AJ18" s="1" t="s">
        <v>70</v>
      </c>
      <c r="AK18" s="100" t="s">
        <v>69</v>
      </c>
      <c r="AL18" s="100" t="s">
        <v>22</v>
      </c>
      <c r="AM18" s="114" t="s">
        <v>429</v>
      </c>
      <c r="AN18" s="100" t="s">
        <v>388</v>
      </c>
      <c r="AO18" s="115" t="s">
        <v>20</v>
      </c>
    </row>
    <row r="19" spans="1:41" s="19" customFormat="1" ht="13.5" thickBot="1" x14ac:dyDescent="0.3">
      <c r="A19" s="133"/>
      <c r="B19" s="58" t="s">
        <v>23</v>
      </c>
      <c r="C19" s="58" t="s">
        <v>24</v>
      </c>
      <c r="D19" s="59" t="s">
        <v>47</v>
      </c>
      <c r="E19" s="58" t="s">
        <v>25</v>
      </c>
      <c r="F19" s="58" t="s">
        <v>26</v>
      </c>
      <c r="G19" s="58" t="s">
        <v>27</v>
      </c>
      <c r="H19" s="58" t="s">
        <v>28</v>
      </c>
      <c r="I19" s="58" t="s">
        <v>29</v>
      </c>
      <c r="J19" s="58" t="s">
        <v>30</v>
      </c>
      <c r="K19" s="59" t="s">
        <v>31</v>
      </c>
      <c r="L19" s="58" t="s">
        <v>32</v>
      </c>
      <c r="M19" s="58" t="s">
        <v>33</v>
      </c>
      <c r="N19" s="58" t="s">
        <v>34</v>
      </c>
      <c r="O19" s="101" t="s">
        <v>35</v>
      </c>
      <c r="P19" s="58" t="s">
        <v>36</v>
      </c>
      <c r="Q19" s="58" t="s">
        <v>37</v>
      </c>
      <c r="R19" s="58" t="s">
        <v>38</v>
      </c>
      <c r="S19" s="58" t="s">
        <v>49</v>
      </c>
      <c r="T19" s="58" t="s">
        <v>39</v>
      </c>
      <c r="U19" s="58" t="s">
        <v>74</v>
      </c>
      <c r="V19" s="58" t="s">
        <v>40</v>
      </c>
      <c r="W19" s="58" t="s">
        <v>41</v>
      </c>
      <c r="X19" s="58" t="s">
        <v>42</v>
      </c>
      <c r="Y19" s="58" t="s">
        <v>43</v>
      </c>
      <c r="Z19" s="58" t="s">
        <v>44</v>
      </c>
      <c r="AA19" s="58" t="s">
        <v>45</v>
      </c>
      <c r="AB19" s="58" t="s">
        <v>55</v>
      </c>
      <c r="AC19" s="58" t="s">
        <v>46</v>
      </c>
      <c r="AD19" s="58" t="s">
        <v>76</v>
      </c>
      <c r="AE19" s="58" t="s">
        <v>67</v>
      </c>
      <c r="AF19" s="58" t="s">
        <v>56</v>
      </c>
      <c r="AG19" s="101" t="s">
        <v>68</v>
      </c>
      <c r="AH19" s="101" t="s">
        <v>77</v>
      </c>
      <c r="AI19" s="58" t="s">
        <v>57</v>
      </c>
      <c r="AJ19" s="58" t="s">
        <v>58</v>
      </c>
      <c r="AK19" s="101" t="s">
        <v>59</v>
      </c>
      <c r="AL19" s="101" t="s">
        <v>82</v>
      </c>
      <c r="AM19" s="101" t="s">
        <v>60</v>
      </c>
      <c r="AN19" s="101" t="s">
        <v>61</v>
      </c>
      <c r="AO19" s="116" t="s">
        <v>81</v>
      </c>
    </row>
    <row r="20" spans="1:41" s="19" customFormat="1" ht="25.5" x14ac:dyDescent="0.25">
      <c r="A20" s="48" t="s">
        <v>475</v>
      </c>
      <c r="B20" s="75" t="s">
        <v>87</v>
      </c>
      <c r="C20" s="75" t="s">
        <v>88</v>
      </c>
      <c r="D20" s="50" t="s">
        <v>86</v>
      </c>
      <c r="E20" s="50" t="s">
        <v>85</v>
      </c>
      <c r="F20" s="75" t="s">
        <v>238</v>
      </c>
      <c r="G20" s="51" t="s">
        <v>179</v>
      </c>
      <c r="H20" s="51" t="s">
        <v>179</v>
      </c>
      <c r="I20" s="51" t="s">
        <v>179</v>
      </c>
      <c r="J20" s="51" t="s">
        <v>179</v>
      </c>
      <c r="K20" s="82" t="s">
        <v>97</v>
      </c>
      <c r="L20" s="93" t="s">
        <v>98</v>
      </c>
      <c r="M20" s="49" t="s">
        <v>99</v>
      </c>
      <c r="N20" s="52">
        <v>41334</v>
      </c>
      <c r="O20" s="102">
        <v>7459.55</v>
      </c>
      <c r="P20" s="53">
        <v>11014</v>
      </c>
      <c r="Q20" s="52">
        <v>41334</v>
      </c>
      <c r="R20" s="52">
        <v>41699</v>
      </c>
      <c r="S20" s="50">
        <v>117</v>
      </c>
      <c r="T20" s="45" t="s">
        <v>97</v>
      </c>
      <c r="U20" s="50" t="s">
        <v>141</v>
      </c>
      <c r="V20" s="49" t="s">
        <v>179</v>
      </c>
      <c r="W20" s="49" t="s">
        <v>143</v>
      </c>
      <c r="X20" s="49" t="s">
        <v>179</v>
      </c>
      <c r="Y20" s="51">
        <v>7</v>
      </c>
      <c r="Z20" s="52">
        <v>43710</v>
      </c>
      <c r="AA20" s="53">
        <v>12625</v>
      </c>
      <c r="AB20" s="54" t="s">
        <v>149</v>
      </c>
      <c r="AC20" s="55">
        <v>43922</v>
      </c>
      <c r="AD20" s="55">
        <v>44286</v>
      </c>
      <c r="AE20" s="49">
        <v>5.04</v>
      </c>
      <c r="AF20" s="56" t="s">
        <v>179</v>
      </c>
      <c r="AG20" s="102"/>
      <c r="AH20" s="102" t="s">
        <v>179</v>
      </c>
      <c r="AI20" s="51" t="s">
        <v>179</v>
      </c>
      <c r="AJ20" s="51" t="s">
        <v>179</v>
      </c>
      <c r="AK20" s="117" t="s">
        <v>179</v>
      </c>
      <c r="AL20" s="117" t="s">
        <v>179</v>
      </c>
      <c r="AM20" s="117" t="s">
        <v>179</v>
      </c>
      <c r="AN20" s="118" t="s">
        <v>179</v>
      </c>
      <c r="AO20" s="119" t="str">
        <f>AN20</f>
        <v>-</v>
      </c>
    </row>
    <row r="21" spans="1:41" s="19" customFormat="1" ht="25.5" x14ac:dyDescent="0.25">
      <c r="A21" s="20" t="s">
        <v>476</v>
      </c>
      <c r="B21" s="61" t="s">
        <v>89</v>
      </c>
      <c r="C21" s="61" t="s">
        <v>90</v>
      </c>
      <c r="D21" s="21" t="s">
        <v>84</v>
      </c>
      <c r="E21" s="21" t="s">
        <v>85</v>
      </c>
      <c r="F21" s="61" t="s">
        <v>92</v>
      </c>
      <c r="G21" s="4" t="s">
        <v>179</v>
      </c>
      <c r="H21" s="4" t="s">
        <v>179</v>
      </c>
      <c r="I21" s="4" t="s">
        <v>179</v>
      </c>
      <c r="J21" s="4" t="s">
        <v>179</v>
      </c>
      <c r="K21" s="2" t="s">
        <v>105</v>
      </c>
      <c r="L21" s="15" t="s">
        <v>172</v>
      </c>
      <c r="M21" s="6" t="s">
        <v>106</v>
      </c>
      <c r="N21" s="7">
        <v>42097</v>
      </c>
      <c r="O21" s="103">
        <v>15984</v>
      </c>
      <c r="P21" s="8">
        <v>11541</v>
      </c>
      <c r="Q21" s="7">
        <v>42097</v>
      </c>
      <c r="R21" s="7">
        <v>42462</v>
      </c>
      <c r="S21" s="21">
        <v>117</v>
      </c>
      <c r="T21" s="1" t="s">
        <v>105</v>
      </c>
      <c r="U21" s="25" t="s">
        <v>141</v>
      </c>
      <c r="V21" s="6" t="s">
        <v>179</v>
      </c>
      <c r="W21" s="6" t="s">
        <v>146</v>
      </c>
      <c r="X21" s="6" t="s">
        <v>179</v>
      </c>
      <c r="Y21" s="4">
        <v>6</v>
      </c>
      <c r="Z21" s="7">
        <v>44286</v>
      </c>
      <c r="AA21" s="8">
        <v>13014</v>
      </c>
      <c r="AB21" s="6" t="s">
        <v>150</v>
      </c>
      <c r="AC21" s="23">
        <v>44286</v>
      </c>
      <c r="AD21" s="23">
        <v>44652</v>
      </c>
      <c r="AE21" s="6" t="s">
        <v>179</v>
      </c>
      <c r="AF21" s="24" t="s">
        <v>179</v>
      </c>
      <c r="AG21" s="103" t="s">
        <v>179</v>
      </c>
      <c r="AH21" s="103" t="s">
        <v>179</v>
      </c>
      <c r="AI21" s="4" t="s">
        <v>179</v>
      </c>
      <c r="AJ21" s="4" t="s">
        <v>179</v>
      </c>
      <c r="AK21" s="113" t="s">
        <v>179</v>
      </c>
      <c r="AL21" s="113" t="s">
        <v>179</v>
      </c>
      <c r="AM21" s="120">
        <v>18814.05</v>
      </c>
      <c r="AN21" s="104">
        <f>1586.9+1586.9+1586.9+1586.9+1586.9</f>
        <v>7934.5</v>
      </c>
      <c r="AO21" s="104">
        <f>AN21+AM21</f>
        <v>26748.55</v>
      </c>
    </row>
    <row r="22" spans="1:41" s="19" customFormat="1" ht="38.25" x14ac:dyDescent="0.25">
      <c r="A22" s="20" t="s">
        <v>477</v>
      </c>
      <c r="B22" s="61" t="s">
        <v>93</v>
      </c>
      <c r="C22" s="39" t="s">
        <v>88</v>
      </c>
      <c r="D22" s="21" t="s">
        <v>86</v>
      </c>
      <c r="E22" s="21" t="s">
        <v>85</v>
      </c>
      <c r="F22" s="61" t="s">
        <v>94</v>
      </c>
      <c r="G22" s="4" t="s">
        <v>179</v>
      </c>
      <c r="H22" s="4" t="s">
        <v>179</v>
      </c>
      <c r="I22" s="4" t="s">
        <v>179</v>
      </c>
      <c r="J22" s="4" t="s">
        <v>179</v>
      </c>
      <c r="K22" s="2" t="s">
        <v>107</v>
      </c>
      <c r="L22" s="15" t="s">
        <v>108</v>
      </c>
      <c r="M22" s="6" t="s">
        <v>109</v>
      </c>
      <c r="N22" s="7">
        <v>42278</v>
      </c>
      <c r="O22" s="103">
        <v>18000</v>
      </c>
      <c r="P22" s="8">
        <v>11661</v>
      </c>
      <c r="Q22" s="7">
        <v>42278</v>
      </c>
      <c r="R22" s="7">
        <v>42643</v>
      </c>
      <c r="S22" s="21">
        <v>117</v>
      </c>
      <c r="T22" s="1" t="s">
        <v>107</v>
      </c>
      <c r="U22" s="21" t="s">
        <v>141</v>
      </c>
      <c r="V22" s="6" t="s">
        <v>179</v>
      </c>
      <c r="W22" s="6" t="s">
        <v>142</v>
      </c>
      <c r="X22" s="6" t="s">
        <v>179</v>
      </c>
      <c r="Y22" s="4">
        <v>5</v>
      </c>
      <c r="Z22" s="7">
        <v>44133</v>
      </c>
      <c r="AA22" s="8">
        <v>12914</v>
      </c>
      <c r="AB22" s="6" t="s">
        <v>148</v>
      </c>
      <c r="AC22" s="23">
        <v>44137</v>
      </c>
      <c r="AD22" s="23">
        <v>44501</v>
      </c>
      <c r="AE22" s="6" t="s">
        <v>179</v>
      </c>
      <c r="AF22" s="24">
        <v>0.1226</v>
      </c>
      <c r="AG22" s="103" t="s">
        <v>179</v>
      </c>
      <c r="AH22" s="103" t="s">
        <v>179</v>
      </c>
      <c r="AI22" s="4" t="s">
        <v>179</v>
      </c>
      <c r="AJ22" s="4" t="s">
        <v>179</v>
      </c>
      <c r="AK22" s="113" t="s">
        <v>179</v>
      </c>
      <c r="AL22" s="113" t="s">
        <v>179</v>
      </c>
      <c r="AM22" s="120">
        <v>20308.939999999999</v>
      </c>
      <c r="AN22" s="121">
        <f>1861.97+1861.97+1861.97+1861.97+1861.97+1861.97</f>
        <v>11171.82</v>
      </c>
      <c r="AO22" s="104">
        <f t="shared" ref="AO22:AO87" si="0">AN22+AM22</f>
        <v>31480.76</v>
      </c>
    </row>
    <row r="23" spans="1:41" ht="38.25" x14ac:dyDescent="0.25">
      <c r="A23" s="20" t="s">
        <v>478</v>
      </c>
      <c r="B23" s="61" t="s">
        <v>95</v>
      </c>
      <c r="C23" s="61" t="s">
        <v>383</v>
      </c>
      <c r="D23" s="21" t="s">
        <v>86</v>
      </c>
      <c r="E23" s="21" t="s">
        <v>85</v>
      </c>
      <c r="F23" s="61" t="s">
        <v>384</v>
      </c>
      <c r="G23" s="4" t="s">
        <v>179</v>
      </c>
      <c r="H23" s="6" t="s">
        <v>179</v>
      </c>
      <c r="I23" s="4" t="s">
        <v>179</v>
      </c>
      <c r="J23" s="4" t="s">
        <v>179</v>
      </c>
      <c r="K23" s="2" t="s">
        <v>385</v>
      </c>
      <c r="L23" s="15" t="s">
        <v>386</v>
      </c>
      <c r="M23" s="6" t="s">
        <v>387</v>
      </c>
      <c r="N23" s="7">
        <v>42388</v>
      </c>
      <c r="O23" s="103">
        <v>19194</v>
      </c>
      <c r="P23" s="8">
        <v>11738</v>
      </c>
      <c r="Q23" s="7">
        <v>42388</v>
      </c>
      <c r="R23" s="7">
        <v>42753</v>
      </c>
      <c r="S23" s="21">
        <v>117</v>
      </c>
      <c r="T23" s="1" t="s">
        <v>385</v>
      </c>
      <c r="U23" s="21" t="s">
        <v>141</v>
      </c>
      <c r="V23" s="6" t="s">
        <v>179</v>
      </c>
      <c r="W23" s="6" t="s">
        <v>145</v>
      </c>
      <c r="X23" s="6" t="s">
        <v>179</v>
      </c>
      <c r="Y23" s="4">
        <v>4</v>
      </c>
      <c r="Z23" s="7">
        <v>43810</v>
      </c>
      <c r="AA23" s="8">
        <v>12704</v>
      </c>
      <c r="AB23" s="6" t="s">
        <v>193</v>
      </c>
      <c r="AC23" s="23">
        <v>43850</v>
      </c>
      <c r="AD23" s="23">
        <v>44215</v>
      </c>
      <c r="AE23" s="6" t="s">
        <v>179</v>
      </c>
      <c r="AF23" s="24">
        <v>5.1200000000000002E-2</v>
      </c>
      <c r="AG23" s="103" t="s">
        <v>179</v>
      </c>
      <c r="AH23" s="103" t="s">
        <v>179</v>
      </c>
      <c r="AI23" s="4" t="s">
        <v>179</v>
      </c>
      <c r="AJ23" s="4" t="s">
        <v>179</v>
      </c>
      <c r="AK23" s="113" t="s">
        <v>179</v>
      </c>
      <c r="AL23" s="113" t="s">
        <v>179</v>
      </c>
      <c r="AM23" s="122">
        <v>23514.84</v>
      </c>
      <c r="AN23" s="123">
        <f>1241.06</f>
        <v>1241.06</v>
      </c>
      <c r="AO23" s="104">
        <f t="shared" si="0"/>
        <v>24755.9</v>
      </c>
    </row>
    <row r="24" spans="1:41" ht="25.5" x14ac:dyDescent="0.25">
      <c r="A24" s="20" t="s">
        <v>479</v>
      </c>
      <c r="B24" s="61" t="s">
        <v>95</v>
      </c>
      <c r="C24" s="61" t="s">
        <v>126</v>
      </c>
      <c r="D24" s="21" t="s">
        <v>86</v>
      </c>
      <c r="E24" s="21" t="s">
        <v>85</v>
      </c>
      <c r="F24" s="61" t="s">
        <v>127</v>
      </c>
      <c r="G24" s="4" t="s">
        <v>179</v>
      </c>
      <c r="H24" s="6" t="s">
        <v>179</v>
      </c>
      <c r="I24" s="4" t="s">
        <v>179</v>
      </c>
      <c r="J24" s="26" t="str">
        <f>K24</f>
        <v>032/2016</v>
      </c>
      <c r="K24" s="2" t="s">
        <v>113</v>
      </c>
      <c r="L24" s="15" t="s">
        <v>114</v>
      </c>
      <c r="M24" s="6" t="s">
        <v>115</v>
      </c>
      <c r="N24" s="7">
        <v>42461</v>
      </c>
      <c r="O24" s="103">
        <v>19200</v>
      </c>
      <c r="P24" s="8">
        <v>11784</v>
      </c>
      <c r="Q24" s="7">
        <v>42461</v>
      </c>
      <c r="R24" s="7">
        <v>42825</v>
      </c>
      <c r="S24" s="21">
        <v>117</v>
      </c>
      <c r="T24" s="1" t="s">
        <v>113</v>
      </c>
      <c r="U24" s="21" t="s">
        <v>141</v>
      </c>
      <c r="V24" s="6" t="s">
        <v>179</v>
      </c>
      <c r="W24" s="6" t="s">
        <v>145</v>
      </c>
      <c r="X24" s="6" t="s">
        <v>179</v>
      </c>
      <c r="Y24" s="4">
        <v>3</v>
      </c>
      <c r="Z24" s="7">
        <v>43552</v>
      </c>
      <c r="AA24" s="8">
        <v>12533</v>
      </c>
      <c r="AB24" s="6" t="s">
        <v>150</v>
      </c>
      <c r="AC24" s="23">
        <v>43555</v>
      </c>
      <c r="AD24" s="23">
        <v>43919</v>
      </c>
      <c r="AE24" s="6" t="s">
        <v>179</v>
      </c>
      <c r="AF24" s="24">
        <v>7.6100000000000001E-2</v>
      </c>
      <c r="AG24" s="103"/>
      <c r="AH24" s="103" t="s">
        <v>179</v>
      </c>
      <c r="AI24" s="4" t="s">
        <v>179</v>
      </c>
      <c r="AJ24" s="4" t="s">
        <v>179</v>
      </c>
      <c r="AK24" s="113" t="s">
        <v>179</v>
      </c>
      <c r="AL24" s="113" t="s">
        <v>179</v>
      </c>
      <c r="AM24" s="122">
        <v>22815.69</v>
      </c>
      <c r="AN24" s="123">
        <f>1930.21+1930.21+1930.21</f>
        <v>5790.63</v>
      </c>
      <c r="AO24" s="104">
        <f t="shared" si="0"/>
        <v>28606.32</v>
      </c>
    </row>
    <row r="25" spans="1:41" ht="25.5" x14ac:dyDescent="0.25">
      <c r="A25" s="20" t="s">
        <v>480</v>
      </c>
      <c r="B25" s="61" t="s">
        <v>95</v>
      </c>
      <c r="C25" s="61" t="s">
        <v>126</v>
      </c>
      <c r="D25" s="21" t="s">
        <v>86</v>
      </c>
      <c r="E25" s="21" t="s">
        <v>85</v>
      </c>
      <c r="F25" s="61" t="s">
        <v>128</v>
      </c>
      <c r="G25" s="4" t="s">
        <v>179</v>
      </c>
      <c r="H25" s="6" t="s">
        <v>179</v>
      </c>
      <c r="I25" s="4" t="s">
        <v>179</v>
      </c>
      <c r="J25" s="4" t="s">
        <v>179</v>
      </c>
      <c r="K25" s="2" t="s">
        <v>116</v>
      </c>
      <c r="L25" s="15" t="s">
        <v>408</v>
      </c>
      <c r="M25" s="6" t="s">
        <v>100</v>
      </c>
      <c r="N25" s="7">
        <v>42479</v>
      </c>
      <c r="O25" s="103">
        <v>19900</v>
      </c>
      <c r="P25" s="8">
        <v>11794</v>
      </c>
      <c r="Q25" s="7">
        <v>42479</v>
      </c>
      <c r="R25" s="7">
        <v>42843</v>
      </c>
      <c r="S25" s="21">
        <v>117</v>
      </c>
      <c r="T25" s="1" t="s">
        <v>116</v>
      </c>
      <c r="U25" s="21" t="s">
        <v>141</v>
      </c>
      <c r="V25" s="6" t="s">
        <v>179</v>
      </c>
      <c r="W25" s="6" t="s">
        <v>144</v>
      </c>
      <c r="X25" s="6" t="s">
        <v>179</v>
      </c>
      <c r="Y25" s="4">
        <v>5</v>
      </c>
      <c r="Z25" s="7">
        <v>43570</v>
      </c>
      <c r="AA25" s="8">
        <v>12784</v>
      </c>
      <c r="AB25" s="6" t="s">
        <v>150</v>
      </c>
      <c r="AC25" s="23">
        <v>43940</v>
      </c>
      <c r="AD25" s="23">
        <v>44304</v>
      </c>
      <c r="AE25" s="6" t="s">
        <v>179</v>
      </c>
      <c r="AF25" s="24">
        <v>5.5E-2</v>
      </c>
      <c r="AG25" s="103"/>
      <c r="AH25" s="103" t="s">
        <v>179</v>
      </c>
      <c r="AI25" s="4" t="s">
        <v>179</v>
      </c>
      <c r="AJ25" s="4" t="s">
        <v>179</v>
      </c>
      <c r="AK25" s="113" t="s">
        <v>179</v>
      </c>
      <c r="AL25" s="113" t="s">
        <v>179</v>
      </c>
      <c r="AM25" s="120">
        <v>21953.9</v>
      </c>
      <c r="AN25" s="123">
        <f>1892.94+1892.94</f>
        <v>3785.88</v>
      </c>
      <c r="AO25" s="104">
        <f t="shared" si="0"/>
        <v>25739.780000000002</v>
      </c>
    </row>
    <row r="26" spans="1:41" ht="51" x14ac:dyDescent="0.25">
      <c r="A26" s="20" t="s">
        <v>481</v>
      </c>
      <c r="B26" s="61" t="s">
        <v>129</v>
      </c>
      <c r="C26" s="61" t="s">
        <v>130</v>
      </c>
      <c r="D26" s="21" t="s">
        <v>86</v>
      </c>
      <c r="E26" s="21" t="s">
        <v>85</v>
      </c>
      <c r="F26" s="61" t="s">
        <v>131</v>
      </c>
      <c r="G26" s="8">
        <v>11800</v>
      </c>
      <c r="H26" s="6" t="s">
        <v>153</v>
      </c>
      <c r="I26" s="7">
        <v>42493</v>
      </c>
      <c r="J26" s="7">
        <v>42857</v>
      </c>
      <c r="K26" s="2" t="s">
        <v>117</v>
      </c>
      <c r="L26" s="15" t="s">
        <v>118</v>
      </c>
      <c r="M26" s="6" t="s">
        <v>119</v>
      </c>
      <c r="N26" s="7">
        <v>42493</v>
      </c>
      <c r="O26" s="103">
        <v>83778</v>
      </c>
      <c r="P26" s="8">
        <v>11806</v>
      </c>
      <c r="Q26" s="7">
        <v>42493</v>
      </c>
      <c r="R26" s="7">
        <v>42857</v>
      </c>
      <c r="S26" s="21">
        <v>117</v>
      </c>
      <c r="T26" s="1" t="s">
        <v>117</v>
      </c>
      <c r="U26" s="21" t="s">
        <v>141</v>
      </c>
      <c r="V26" s="6" t="s">
        <v>179</v>
      </c>
      <c r="W26" s="6" t="s">
        <v>144</v>
      </c>
      <c r="X26" s="6" t="s">
        <v>179</v>
      </c>
      <c r="Y26" s="4">
        <v>4</v>
      </c>
      <c r="Z26" s="7">
        <v>43943</v>
      </c>
      <c r="AA26" s="8">
        <v>12787</v>
      </c>
      <c r="AB26" s="7" t="s">
        <v>148</v>
      </c>
      <c r="AC26" s="23">
        <v>43955</v>
      </c>
      <c r="AD26" s="23">
        <v>44319</v>
      </c>
      <c r="AE26" s="6" t="s">
        <v>179</v>
      </c>
      <c r="AF26" s="6" t="s">
        <v>179</v>
      </c>
      <c r="AG26" s="103" t="s">
        <v>179</v>
      </c>
      <c r="AH26" s="103" t="s">
        <v>179</v>
      </c>
      <c r="AI26" s="4" t="s">
        <v>179</v>
      </c>
      <c r="AJ26" s="4" t="s">
        <v>179</v>
      </c>
      <c r="AK26" s="113" t="s">
        <v>179</v>
      </c>
      <c r="AL26" s="113" t="s">
        <v>179</v>
      </c>
      <c r="AM26" s="122">
        <v>24815</v>
      </c>
      <c r="AN26" s="124"/>
      <c r="AO26" s="104">
        <f t="shared" si="0"/>
        <v>24815</v>
      </c>
    </row>
    <row r="27" spans="1:41" ht="38.25" x14ac:dyDescent="0.25">
      <c r="A27" s="20" t="s">
        <v>482</v>
      </c>
      <c r="B27" s="61" t="s">
        <v>132</v>
      </c>
      <c r="C27" s="61" t="s">
        <v>133</v>
      </c>
      <c r="D27" s="21" t="s">
        <v>86</v>
      </c>
      <c r="E27" s="21" t="s">
        <v>85</v>
      </c>
      <c r="F27" s="61" t="s">
        <v>134</v>
      </c>
      <c r="G27" s="6" t="s">
        <v>179</v>
      </c>
      <c r="H27" s="6" t="s">
        <v>179</v>
      </c>
      <c r="I27" s="6" t="s">
        <v>179</v>
      </c>
      <c r="J27" s="6" t="s">
        <v>179</v>
      </c>
      <c r="K27" s="2" t="s">
        <v>120</v>
      </c>
      <c r="L27" s="15" t="s">
        <v>177</v>
      </c>
      <c r="M27" s="6" t="s">
        <v>121</v>
      </c>
      <c r="N27" s="7">
        <v>42569</v>
      </c>
      <c r="O27" s="103">
        <v>2653493.88</v>
      </c>
      <c r="P27" s="8">
        <v>11852</v>
      </c>
      <c r="Q27" s="7">
        <v>42569</v>
      </c>
      <c r="R27" s="7">
        <v>42933</v>
      </c>
      <c r="S27" s="21">
        <v>117</v>
      </c>
      <c r="T27" s="1" t="s">
        <v>120</v>
      </c>
      <c r="U27" s="21" t="s">
        <v>141</v>
      </c>
      <c r="V27" s="6" t="s">
        <v>179</v>
      </c>
      <c r="W27" s="6" t="s">
        <v>144</v>
      </c>
      <c r="X27" s="6" t="s">
        <v>179</v>
      </c>
      <c r="Y27" s="4">
        <v>5</v>
      </c>
      <c r="Z27" s="7">
        <v>43846</v>
      </c>
      <c r="AA27" s="8">
        <v>12599</v>
      </c>
      <c r="AB27" s="7" t="s">
        <v>150</v>
      </c>
      <c r="AC27" s="23">
        <v>43939</v>
      </c>
      <c r="AD27" s="23">
        <v>44213</v>
      </c>
      <c r="AE27" s="6" t="s">
        <v>179</v>
      </c>
      <c r="AF27" s="6" t="s">
        <v>179</v>
      </c>
      <c r="AG27" s="103" t="s">
        <v>179</v>
      </c>
      <c r="AH27" s="103" t="s">
        <v>179</v>
      </c>
      <c r="AI27" s="4" t="s">
        <v>179</v>
      </c>
      <c r="AJ27" s="4" t="s">
        <v>179</v>
      </c>
      <c r="AK27" s="113" t="s">
        <v>179</v>
      </c>
      <c r="AL27" s="113" t="s">
        <v>179</v>
      </c>
      <c r="AM27" s="125">
        <v>2608428.62</v>
      </c>
      <c r="AN27" s="123"/>
      <c r="AO27" s="104">
        <f t="shared" si="0"/>
        <v>2608428.62</v>
      </c>
    </row>
    <row r="28" spans="1:41" ht="25.5" x14ac:dyDescent="0.25">
      <c r="A28" s="20" t="s">
        <v>483</v>
      </c>
      <c r="B28" s="61" t="s">
        <v>135</v>
      </c>
      <c r="C28" s="61" t="s">
        <v>136</v>
      </c>
      <c r="D28" s="21" t="s">
        <v>86</v>
      </c>
      <c r="E28" s="21" t="s">
        <v>85</v>
      </c>
      <c r="F28" s="61" t="s">
        <v>137</v>
      </c>
      <c r="G28" s="10">
        <v>12031</v>
      </c>
      <c r="H28" s="7" t="s">
        <v>152</v>
      </c>
      <c r="I28" s="7">
        <v>42828</v>
      </c>
      <c r="J28" s="7">
        <v>43193</v>
      </c>
      <c r="K28" s="2" t="s">
        <v>122</v>
      </c>
      <c r="L28" s="15" t="s">
        <v>123</v>
      </c>
      <c r="M28" s="6" t="s">
        <v>178</v>
      </c>
      <c r="N28" s="7">
        <v>42828</v>
      </c>
      <c r="O28" s="103">
        <v>158400</v>
      </c>
      <c r="P28" s="8">
        <v>12037</v>
      </c>
      <c r="Q28" s="7">
        <v>42828</v>
      </c>
      <c r="R28" s="7">
        <v>43193</v>
      </c>
      <c r="S28" s="21">
        <v>117</v>
      </c>
      <c r="T28" s="1" t="s">
        <v>122</v>
      </c>
      <c r="U28" s="21" t="s">
        <v>141</v>
      </c>
      <c r="V28" s="6" t="s">
        <v>179</v>
      </c>
      <c r="W28" s="6" t="s">
        <v>143</v>
      </c>
      <c r="X28" s="6" t="s">
        <v>179</v>
      </c>
      <c r="Y28" s="4">
        <v>4</v>
      </c>
      <c r="Z28" s="7">
        <v>44104</v>
      </c>
      <c r="AA28" s="8">
        <v>12895</v>
      </c>
      <c r="AB28" s="7" t="s">
        <v>187</v>
      </c>
      <c r="AC28" s="23">
        <v>44108</v>
      </c>
      <c r="AD28" s="23">
        <v>44288</v>
      </c>
      <c r="AE28" s="6" t="s">
        <v>179</v>
      </c>
      <c r="AF28" s="6" t="s">
        <v>179</v>
      </c>
      <c r="AG28" s="103" t="s">
        <v>179</v>
      </c>
      <c r="AH28" s="103" t="s">
        <v>179</v>
      </c>
      <c r="AI28" s="4" t="s">
        <v>179</v>
      </c>
      <c r="AJ28" s="4" t="s">
        <v>179</v>
      </c>
      <c r="AK28" s="113" t="s">
        <v>179</v>
      </c>
      <c r="AL28" s="113" t="s">
        <v>179</v>
      </c>
      <c r="AM28" s="122">
        <v>93920</v>
      </c>
      <c r="AN28" s="123">
        <f>400+1430+400+400+1430+1180+1180+1180+1430</f>
        <v>9030</v>
      </c>
      <c r="AO28" s="104">
        <f t="shared" si="0"/>
        <v>102950</v>
      </c>
    </row>
    <row r="29" spans="1:41" ht="25.5" x14ac:dyDescent="0.25">
      <c r="A29" s="20" t="s">
        <v>484</v>
      </c>
      <c r="B29" s="61" t="s">
        <v>138</v>
      </c>
      <c r="C29" s="61" t="s">
        <v>139</v>
      </c>
      <c r="D29" s="21" t="s">
        <v>86</v>
      </c>
      <c r="E29" s="21" t="s">
        <v>85</v>
      </c>
      <c r="F29" s="61" t="s">
        <v>140</v>
      </c>
      <c r="G29" s="8">
        <v>12054</v>
      </c>
      <c r="H29" s="7" t="s">
        <v>151</v>
      </c>
      <c r="I29" s="7">
        <v>42859</v>
      </c>
      <c r="J29" s="7" t="s">
        <v>170</v>
      </c>
      <c r="K29" s="2" t="s">
        <v>125</v>
      </c>
      <c r="L29" s="15" t="s">
        <v>123</v>
      </c>
      <c r="M29" s="6" t="s">
        <v>124</v>
      </c>
      <c r="N29" s="7">
        <v>42859</v>
      </c>
      <c r="O29" s="103">
        <v>210000</v>
      </c>
      <c r="P29" s="8">
        <v>12054</v>
      </c>
      <c r="Q29" s="7">
        <v>42859</v>
      </c>
      <c r="R29" s="7">
        <v>43224</v>
      </c>
      <c r="S29" s="21">
        <v>117</v>
      </c>
      <c r="T29" s="1" t="s">
        <v>125</v>
      </c>
      <c r="U29" s="21" t="s">
        <v>141</v>
      </c>
      <c r="V29" s="6" t="s">
        <v>179</v>
      </c>
      <c r="W29" s="6" t="s">
        <v>143</v>
      </c>
      <c r="X29" s="6" t="s">
        <v>179</v>
      </c>
      <c r="Y29" s="4">
        <v>5</v>
      </c>
      <c r="Z29" s="23">
        <v>44126</v>
      </c>
      <c r="AA29" s="8">
        <v>12908</v>
      </c>
      <c r="AB29" s="7" t="s">
        <v>187</v>
      </c>
      <c r="AC29" s="23">
        <v>44138</v>
      </c>
      <c r="AD29" s="23">
        <v>44318</v>
      </c>
      <c r="AE29" s="6" t="s">
        <v>179</v>
      </c>
      <c r="AF29" s="6" t="s">
        <v>179</v>
      </c>
      <c r="AG29" s="103" t="s">
        <v>179</v>
      </c>
      <c r="AH29" s="103" t="s">
        <v>179</v>
      </c>
      <c r="AI29" s="4" t="s">
        <v>179</v>
      </c>
      <c r="AJ29" s="4" t="s">
        <v>179</v>
      </c>
      <c r="AK29" s="113" t="s">
        <v>179</v>
      </c>
      <c r="AL29" s="113" t="s">
        <v>179</v>
      </c>
      <c r="AM29" s="122">
        <v>215280</v>
      </c>
      <c r="AN29" s="123">
        <f>1400+3220+3220+1400+3220+1400+9100+1400+3500+3500+3500+3500+3220</f>
        <v>41580</v>
      </c>
      <c r="AO29" s="104">
        <f t="shared" si="0"/>
        <v>256860</v>
      </c>
    </row>
    <row r="30" spans="1:41" x14ac:dyDescent="0.25">
      <c r="A30" s="20" t="s">
        <v>485</v>
      </c>
      <c r="B30" s="61" t="s">
        <v>432</v>
      </c>
      <c r="C30" s="76" t="s">
        <v>434</v>
      </c>
      <c r="D30" s="21" t="s">
        <v>86</v>
      </c>
      <c r="E30" s="21" t="s">
        <v>85</v>
      </c>
      <c r="F30" s="61" t="s">
        <v>433</v>
      </c>
      <c r="G30" s="8" t="s">
        <v>179</v>
      </c>
      <c r="H30" s="7" t="s">
        <v>179</v>
      </c>
      <c r="I30" s="7" t="s">
        <v>179</v>
      </c>
      <c r="J30" s="7" t="s">
        <v>179</v>
      </c>
      <c r="K30" s="2" t="s">
        <v>435</v>
      </c>
      <c r="L30" s="15" t="s">
        <v>436</v>
      </c>
      <c r="M30" s="5" t="s">
        <v>437</v>
      </c>
      <c r="N30" s="7">
        <v>43375</v>
      </c>
      <c r="O30" s="104">
        <v>35000</v>
      </c>
      <c r="P30" s="8">
        <v>12472</v>
      </c>
      <c r="Q30" s="7">
        <v>43467</v>
      </c>
      <c r="R30" s="7">
        <v>43830</v>
      </c>
      <c r="S30" s="21">
        <v>117</v>
      </c>
      <c r="T30" s="83" t="s">
        <v>435</v>
      </c>
      <c r="U30" s="5" t="s">
        <v>249</v>
      </c>
      <c r="V30" s="6" t="s">
        <v>179</v>
      </c>
      <c r="W30" s="6" t="s">
        <v>216</v>
      </c>
      <c r="X30" s="6" t="s">
        <v>179</v>
      </c>
      <c r="Y30" s="20">
        <v>2</v>
      </c>
      <c r="Z30" s="8">
        <v>44186</v>
      </c>
      <c r="AA30" s="8">
        <v>12949</v>
      </c>
      <c r="AB30" s="7" t="s">
        <v>187</v>
      </c>
      <c r="AC30" s="23">
        <v>44197</v>
      </c>
      <c r="AD30" s="23">
        <v>44561</v>
      </c>
      <c r="AE30" s="6"/>
      <c r="AF30" s="6"/>
      <c r="AG30" s="103"/>
      <c r="AH30" s="103"/>
      <c r="AI30" s="4"/>
      <c r="AJ30" s="4"/>
      <c r="AK30" s="113"/>
      <c r="AL30" s="113"/>
      <c r="AM30" s="122"/>
      <c r="AN30" s="123"/>
      <c r="AO30" s="104"/>
    </row>
    <row r="31" spans="1:41" ht="25.5" x14ac:dyDescent="0.25">
      <c r="A31" s="20" t="s">
        <v>486</v>
      </c>
      <c r="B31" s="61" t="s">
        <v>160</v>
      </c>
      <c r="C31" s="61" t="s">
        <v>158</v>
      </c>
      <c r="D31" s="21" t="s">
        <v>84</v>
      </c>
      <c r="E31" s="21" t="s">
        <v>85</v>
      </c>
      <c r="F31" s="61" t="s">
        <v>185</v>
      </c>
      <c r="G31" s="8">
        <v>12321</v>
      </c>
      <c r="H31" s="22" t="s">
        <v>157</v>
      </c>
      <c r="I31" s="7">
        <v>43252</v>
      </c>
      <c r="J31" s="7">
        <v>43617</v>
      </c>
      <c r="K31" s="83" t="s">
        <v>159</v>
      </c>
      <c r="L31" s="15" t="s">
        <v>110</v>
      </c>
      <c r="M31" s="6" t="s">
        <v>111</v>
      </c>
      <c r="N31" s="7">
        <v>43252</v>
      </c>
      <c r="O31" s="103">
        <v>35964</v>
      </c>
      <c r="P31" s="8">
        <v>12321</v>
      </c>
      <c r="Q31" s="7">
        <v>43252</v>
      </c>
      <c r="R31" s="7">
        <v>43617</v>
      </c>
      <c r="S31" s="21">
        <v>117</v>
      </c>
      <c r="T31" s="1" t="s">
        <v>159</v>
      </c>
      <c r="U31" s="21" t="s">
        <v>141</v>
      </c>
      <c r="V31" s="6" t="s">
        <v>179</v>
      </c>
      <c r="W31" s="6" t="s">
        <v>142</v>
      </c>
      <c r="X31" s="6" t="s">
        <v>179</v>
      </c>
      <c r="Y31" s="6">
        <v>2</v>
      </c>
      <c r="Z31" s="23">
        <v>43990</v>
      </c>
      <c r="AA31" s="8">
        <v>12819</v>
      </c>
      <c r="AB31" s="6" t="s">
        <v>193</v>
      </c>
      <c r="AC31" s="23">
        <v>43990</v>
      </c>
      <c r="AD31" s="23">
        <v>44354</v>
      </c>
      <c r="AE31" s="6" t="s">
        <v>179</v>
      </c>
      <c r="AF31" s="24">
        <v>4.7699999999999999E-2</v>
      </c>
      <c r="AG31" s="103">
        <v>149.78</v>
      </c>
      <c r="AH31" s="103" t="s">
        <v>179</v>
      </c>
      <c r="AI31" s="4" t="s">
        <v>179</v>
      </c>
      <c r="AJ31" s="4" t="s">
        <v>179</v>
      </c>
      <c r="AK31" s="113" t="s">
        <v>179</v>
      </c>
      <c r="AL31" s="113" t="s">
        <v>179</v>
      </c>
      <c r="AM31" s="122">
        <v>37682.160000000003</v>
      </c>
      <c r="AN31" s="123">
        <f>3140.18+3140.18+3140.18</f>
        <v>9420.5399999999991</v>
      </c>
      <c r="AO31" s="104">
        <f t="shared" si="0"/>
        <v>47102.700000000004</v>
      </c>
    </row>
    <row r="32" spans="1:41" ht="25.5" x14ac:dyDescent="0.25">
      <c r="A32" s="20" t="s">
        <v>487</v>
      </c>
      <c r="B32" s="61" t="s">
        <v>167</v>
      </c>
      <c r="C32" s="61" t="s">
        <v>162</v>
      </c>
      <c r="D32" s="21" t="s">
        <v>86</v>
      </c>
      <c r="E32" s="21" t="s">
        <v>85</v>
      </c>
      <c r="F32" s="61" t="s">
        <v>185</v>
      </c>
      <c r="G32" s="8">
        <v>12311</v>
      </c>
      <c r="H32" s="22" t="s">
        <v>169</v>
      </c>
      <c r="I32" s="7">
        <v>43241</v>
      </c>
      <c r="J32" s="7">
        <v>43606</v>
      </c>
      <c r="K32" s="83" t="s">
        <v>168</v>
      </c>
      <c r="L32" s="15" t="s">
        <v>407</v>
      </c>
      <c r="M32" s="6" t="s">
        <v>112</v>
      </c>
      <c r="N32" s="7">
        <v>43412</v>
      </c>
      <c r="O32" s="103">
        <v>18000</v>
      </c>
      <c r="P32" s="8">
        <v>12429</v>
      </c>
      <c r="Q32" s="7">
        <v>43412</v>
      </c>
      <c r="R32" s="7">
        <v>43412</v>
      </c>
      <c r="S32" s="21">
        <v>117</v>
      </c>
      <c r="T32" s="1" t="s">
        <v>168</v>
      </c>
      <c r="U32" s="21" t="s">
        <v>166</v>
      </c>
      <c r="V32" s="6" t="s">
        <v>179</v>
      </c>
      <c r="W32" s="6" t="s">
        <v>143</v>
      </c>
      <c r="X32" s="6" t="s">
        <v>179</v>
      </c>
      <c r="Y32" s="6">
        <v>1</v>
      </c>
      <c r="Z32" s="23">
        <v>43627</v>
      </c>
      <c r="AA32" s="8">
        <v>12580</v>
      </c>
      <c r="AB32" s="6" t="s">
        <v>193</v>
      </c>
      <c r="AC32" s="23">
        <v>44509</v>
      </c>
      <c r="AD32" s="23">
        <v>44508</v>
      </c>
      <c r="AE32" s="6" t="s">
        <v>179</v>
      </c>
      <c r="AF32" s="24">
        <v>4.7699999999999999E-2</v>
      </c>
      <c r="AG32" s="103" t="s">
        <v>179</v>
      </c>
      <c r="AH32" s="103" t="s">
        <v>179</v>
      </c>
      <c r="AI32" s="4" t="s">
        <v>179</v>
      </c>
      <c r="AJ32" s="4" t="s">
        <v>179</v>
      </c>
      <c r="AK32" s="113" t="s">
        <v>179</v>
      </c>
      <c r="AL32" s="113" t="s">
        <v>179</v>
      </c>
      <c r="AM32" s="122">
        <v>19019.509999999998</v>
      </c>
      <c r="AN32" s="123">
        <f>1800.69+1800.69+1800.69</f>
        <v>5402.07</v>
      </c>
      <c r="AO32" s="104">
        <f>AN32+AM32</f>
        <v>24421.579999999998</v>
      </c>
    </row>
    <row r="33" spans="1:43" ht="25.5" x14ac:dyDescent="0.25">
      <c r="A33" s="20" t="s">
        <v>488</v>
      </c>
      <c r="B33" s="61" t="s">
        <v>186</v>
      </c>
      <c r="C33" s="76" t="s">
        <v>176</v>
      </c>
      <c r="D33" s="21" t="s">
        <v>86</v>
      </c>
      <c r="E33" s="21" t="s">
        <v>85</v>
      </c>
      <c r="F33" s="61" t="s">
        <v>185</v>
      </c>
      <c r="G33" s="8">
        <v>12311</v>
      </c>
      <c r="H33" s="22" t="s">
        <v>161</v>
      </c>
      <c r="I33" s="7">
        <v>43242</v>
      </c>
      <c r="J33" s="7">
        <v>43242</v>
      </c>
      <c r="K33" s="83" t="s">
        <v>173</v>
      </c>
      <c r="L33" s="15" t="s">
        <v>194</v>
      </c>
      <c r="M33" s="6" t="s">
        <v>100</v>
      </c>
      <c r="N33" s="7">
        <v>43486</v>
      </c>
      <c r="O33" s="103">
        <v>35999.980000000003</v>
      </c>
      <c r="P33" s="8">
        <v>12488</v>
      </c>
      <c r="Q33" s="7">
        <v>43486</v>
      </c>
      <c r="R33" s="7">
        <v>43830</v>
      </c>
      <c r="S33" s="21">
        <v>117</v>
      </c>
      <c r="T33" s="1" t="s">
        <v>173</v>
      </c>
      <c r="U33" s="21" t="s">
        <v>166</v>
      </c>
      <c r="V33" s="6" t="s">
        <v>179</v>
      </c>
      <c r="W33" s="6" t="s">
        <v>142</v>
      </c>
      <c r="X33" s="6" t="s">
        <v>179</v>
      </c>
      <c r="Y33" s="6">
        <v>1</v>
      </c>
      <c r="Z33" s="7">
        <v>43826</v>
      </c>
      <c r="AA33" s="8">
        <v>12711</v>
      </c>
      <c r="AB33" s="6" t="s">
        <v>193</v>
      </c>
      <c r="AC33" s="23">
        <v>44197</v>
      </c>
      <c r="AD33" s="23">
        <v>44561</v>
      </c>
      <c r="AE33" s="6" t="s">
        <v>179</v>
      </c>
      <c r="AF33" s="24">
        <v>3.4000000000000002E-2</v>
      </c>
      <c r="AG33" s="103" t="s">
        <v>179</v>
      </c>
      <c r="AH33" s="103" t="s">
        <v>179</v>
      </c>
      <c r="AI33" s="6" t="s">
        <v>179</v>
      </c>
      <c r="AJ33" s="6" t="s">
        <v>179</v>
      </c>
      <c r="AK33" s="103" t="s">
        <v>179</v>
      </c>
      <c r="AL33" s="103" t="s">
        <v>179</v>
      </c>
      <c r="AM33" s="113" t="s">
        <v>179</v>
      </c>
      <c r="AN33" s="126">
        <f>3548.96+3548.96+2011.07</f>
        <v>9108.99</v>
      </c>
      <c r="AO33" s="104">
        <f>AN33</f>
        <v>9108.99</v>
      </c>
      <c r="AQ33" s="16" t="s">
        <v>382</v>
      </c>
    </row>
    <row r="34" spans="1:43" ht="25.5" x14ac:dyDescent="0.25">
      <c r="A34" s="20" t="s">
        <v>489</v>
      </c>
      <c r="B34" s="61" t="s">
        <v>95</v>
      </c>
      <c r="C34" s="76" t="s">
        <v>444</v>
      </c>
      <c r="D34" s="21" t="s">
        <v>86</v>
      </c>
      <c r="E34" s="21" t="s">
        <v>85</v>
      </c>
      <c r="F34" s="61" t="s">
        <v>185</v>
      </c>
      <c r="G34" s="8"/>
      <c r="H34" s="22" t="s">
        <v>445</v>
      </c>
      <c r="I34" s="7" t="s">
        <v>179</v>
      </c>
      <c r="J34" s="7" t="s">
        <v>179</v>
      </c>
      <c r="K34" s="83" t="s">
        <v>116</v>
      </c>
      <c r="L34" s="15" t="s">
        <v>194</v>
      </c>
      <c r="M34" s="6" t="s">
        <v>469</v>
      </c>
      <c r="N34" s="7">
        <v>43938</v>
      </c>
      <c r="O34" s="103">
        <v>21528.12</v>
      </c>
      <c r="P34" s="8"/>
      <c r="Q34" s="7" t="s">
        <v>470</v>
      </c>
      <c r="R34" s="7">
        <v>42825</v>
      </c>
      <c r="S34" s="21" t="s">
        <v>257</v>
      </c>
      <c r="T34" s="1"/>
      <c r="U34" s="21" t="s">
        <v>166</v>
      </c>
      <c r="V34" s="6"/>
      <c r="W34" s="6" t="s">
        <v>143</v>
      </c>
      <c r="X34" s="6" t="s">
        <v>179</v>
      </c>
      <c r="Y34" s="6" t="s">
        <v>179</v>
      </c>
      <c r="Z34" s="6" t="s">
        <v>179</v>
      </c>
      <c r="AA34" s="6" t="s">
        <v>179</v>
      </c>
      <c r="AB34" s="6" t="s">
        <v>179</v>
      </c>
      <c r="AC34" s="6" t="s">
        <v>179</v>
      </c>
      <c r="AD34" s="6" t="s">
        <v>179</v>
      </c>
      <c r="AE34" s="6" t="s">
        <v>179</v>
      </c>
      <c r="AF34" s="6" t="s">
        <v>179</v>
      </c>
      <c r="AG34" s="103" t="s">
        <v>179</v>
      </c>
      <c r="AH34" s="103" t="s">
        <v>179</v>
      </c>
      <c r="AI34" s="6" t="s">
        <v>179</v>
      </c>
      <c r="AJ34" s="6" t="s">
        <v>179</v>
      </c>
      <c r="AK34" s="103" t="s">
        <v>179</v>
      </c>
      <c r="AL34" s="103" t="s">
        <v>179</v>
      </c>
      <c r="AM34" s="103" t="s">
        <v>179</v>
      </c>
      <c r="AN34" s="126">
        <f>1892.94+1135.76</f>
        <v>3028.7</v>
      </c>
      <c r="AO34" s="104"/>
    </row>
    <row r="35" spans="1:43" ht="63.75" x14ac:dyDescent="0.25">
      <c r="A35" s="20" t="s">
        <v>490</v>
      </c>
      <c r="B35" s="61" t="s">
        <v>189</v>
      </c>
      <c r="C35" s="76" t="s">
        <v>190</v>
      </c>
      <c r="D35" s="21" t="s">
        <v>86</v>
      </c>
      <c r="E35" s="21" t="s">
        <v>85</v>
      </c>
      <c r="F35" s="61" t="s">
        <v>192</v>
      </c>
      <c r="G35" s="8" t="s">
        <v>179</v>
      </c>
      <c r="H35" s="22" t="s">
        <v>191</v>
      </c>
      <c r="I35" s="7" t="s">
        <v>179</v>
      </c>
      <c r="J35" s="7" t="s">
        <v>179</v>
      </c>
      <c r="K35" s="83" t="s">
        <v>188</v>
      </c>
      <c r="L35" s="15" t="s">
        <v>174</v>
      </c>
      <c r="M35" s="6" t="s">
        <v>175</v>
      </c>
      <c r="N35" s="7">
        <v>43551</v>
      </c>
      <c r="O35" s="103">
        <v>400256.4</v>
      </c>
      <c r="P35" s="8">
        <v>12784</v>
      </c>
      <c r="Q35" s="7">
        <v>43928</v>
      </c>
      <c r="R35" s="7">
        <v>44292</v>
      </c>
      <c r="S35" s="21">
        <v>101</v>
      </c>
      <c r="T35" s="111" t="s">
        <v>188</v>
      </c>
      <c r="U35" s="21" t="s">
        <v>166</v>
      </c>
      <c r="V35" s="6" t="s">
        <v>179</v>
      </c>
      <c r="W35" s="6" t="s">
        <v>143</v>
      </c>
      <c r="X35" s="6" t="s">
        <v>179</v>
      </c>
      <c r="Y35" s="6">
        <v>2</v>
      </c>
      <c r="Z35" s="23">
        <v>44285</v>
      </c>
      <c r="AA35" s="28">
        <v>13013</v>
      </c>
      <c r="AB35" s="4" t="s">
        <v>148</v>
      </c>
      <c r="AC35" s="9">
        <v>44293</v>
      </c>
      <c r="AD35" s="9">
        <v>44657</v>
      </c>
      <c r="AE35" s="4" t="s">
        <v>179</v>
      </c>
      <c r="AF35" s="4" t="s">
        <v>179</v>
      </c>
      <c r="AG35" s="113" t="s">
        <v>179</v>
      </c>
      <c r="AH35" s="113" t="s">
        <v>179</v>
      </c>
      <c r="AI35" s="4" t="s">
        <v>179</v>
      </c>
      <c r="AJ35" s="4" t="s">
        <v>179</v>
      </c>
      <c r="AK35" s="113" t="s">
        <v>179</v>
      </c>
      <c r="AL35" s="113" t="s">
        <v>179</v>
      </c>
      <c r="AM35" s="122">
        <v>244131.75</v>
      </c>
      <c r="AN35" s="123">
        <f>1919.56+1885.44+20000+9721.71+10000+15000+3464.95+15000+2000+4535.05+20000+2000+11083.64+20000+5000+17000+8000+3916.36+5000</f>
        <v>175526.71</v>
      </c>
      <c r="AO35" s="104">
        <f t="shared" si="0"/>
        <v>419658.45999999996</v>
      </c>
    </row>
    <row r="36" spans="1:43" ht="25.5" x14ac:dyDescent="0.25">
      <c r="A36" s="20" t="s">
        <v>491</v>
      </c>
      <c r="B36" s="61" t="s">
        <v>200</v>
      </c>
      <c r="C36" s="61" t="s">
        <v>204</v>
      </c>
      <c r="D36" s="21" t="s">
        <v>86</v>
      </c>
      <c r="E36" s="21" t="s">
        <v>91</v>
      </c>
      <c r="F36" s="61" t="s">
        <v>203</v>
      </c>
      <c r="G36" s="8">
        <v>12375</v>
      </c>
      <c r="H36" s="22" t="s">
        <v>206</v>
      </c>
      <c r="I36" s="7">
        <v>43301</v>
      </c>
      <c r="J36" s="7">
        <v>43666</v>
      </c>
      <c r="K36" s="83" t="s">
        <v>197</v>
      </c>
      <c r="L36" s="15" t="s">
        <v>198</v>
      </c>
      <c r="M36" s="6" t="s">
        <v>199</v>
      </c>
      <c r="N36" s="7">
        <v>43301</v>
      </c>
      <c r="O36" s="103">
        <v>235600.8</v>
      </c>
      <c r="P36" s="8">
        <v>12375</v>
      </c>
      <c r="Q36" s="7">
        <v>43305</v>
      </c>
      <c r="R36" s="7">
        <v>43670</v>
      </c>
      <c r="S36" s="21">
        <v>101</v>
      </c>
      <c r="T36" s="111" t="s">
        <v>201</v>
      </c>
      <c r="U36" s="21" t="s">
        <v>166</v>
      </c>
      <c r="V36" s="6" t="s">
        <v>179</v>
      </c>
      <c r="W36" s="6" t="s">
        <v>143</v>
      </c>
      <c r="X36" s="6" t="s">
        <v>179</v>
      </c>
      <c r="Y36" s="6">
        <v>3</v>
      </c>
      <c r="Z36" s="4" t="s">
        <v>179</v>
      </c>
      <c r="AA36" s="28">
        <v>12893</v>
      </c>
      <c r="AB36" s="4" t="s">
        <v>193</v>
      </c>
      <c r="AC36" s="23">
        <v>44037</v>
      </c>
      <c r="AD36" s="23">
        <v>44401</v>
      </c>
      <c r="AE36" s="4" t="s">
        <v>179</v>
      </c>
      <c r="AF36" s="4" t="s">
        <v>179</v>
      </c>
      <c r="AG36" s="113" t="s">
        <v>179</v>
      </c>
      <c r="AH36" s="113" t="s">
        <v>179</v>
      </c>
      <c r="AI36" s="4" t="s">
        <v>179</v>
      </c>
      <c r="AJ36" s="4" t="s">
        <v>179</v>
      </c>
      <c r="AK36" s="113" t="s">
        <v>179</v>
      </c>
      <c r="AL36" s="113" t="s">
        <v>179</v>
      </c>
      <c r="AM36" s="122">
        <v>342114.93</v>
      </c>
      <c r="AN36" s="126">
        <f>20869.8+6715.04+14154.76+8647.95+1629.14+6715.04+15343.4+20688.63+17149.99</f>
        <v>111913.75000000001</v>
      </c>
      <c r="AO36" s="104">
        <f t="shared" si="0"/>
        <v>454028.68</v>
      </c>
    </row>
    <row r="37" spans="1:43" ht="25.5" x14ac:dyDescent="0.25">
      <c r="A37" s="20" t="s">
        <v>492</v>
      </c>
      <c r="B37" s="61" t="s">
        <v>448</v>
      </c>
      <c r="C37" s="61" t="s">
        <v>328</v>
      </c>
      <c r="D37" s="21" t="s">
        <v>86</v>
      </c>
      <c r="E37" s="21" t="s">
        <v>91</v>
      </c>
      <c r="F37" s="61" t="s">
        <v>203</v>
      </c>
      <c r="G37" s="8">
        <v>12376</v>
      </c>
      <c r="H37" s="22" t="s">
        <v>315</v>
      </c>
      <c r="I37" s="7"/>
      <c r="J37" s="7"/>
      <c r="K37" s="83" t="s">
        <v>447</v>
      </c>
      <c r="L37" s="15" t="s">
        <v>198</v>
      </c>
      <c r="M37" s="6" t="s">
        <v>471</v>
      </c>
      <c r="N37" s="7">
        <v>43302</v>
      </c>
      <c r="O37" s="103">
        <v>235601.8</v>
      </c>
      <c r="P37" s="8">
        <v>12376</v>
      </c>
      <c r="Q37" s="7">
        <v>43305</v>
      </c>
      <c r="R37" s="7">
        <v>43670</v>
      </c>
      <c r="S37" s="21">
        <v>102</v>
      </c>
      <c r="T37" s="111" t="s">
        <v>472</v>
      </c>
      <c r="U37" s="21" t="s">
        <v>166</v>
      </c>
      <c r="V37" s="6" t="s">
        <v>179</v>
      </c>
      <c r="W37" s="6" t="s">
        <v>473</v>
      </c>
      <c r="X37" s="6" t="s">
        <v>179</v>
      </c>
      <c r="Y37" s="6" t="s">
        <v>179</v>
      </c>
      <c r="Z37" s="6" t="s">
        <v>179</v>
      </c>
      <c r="AA37" s="6" t="s">
        <v>179</v>
      </c>
      <c r="AB37" s="6" t="s">
        <v>179</v>
      </c>
      <c r="AC37" s="6" t="s">
        <v>179</v>
      </c>
      <c r="AD37" s="6" t="s">
        <v>179</v>
      </c>
      <c r="AE37" s="6" t="s">
        <v>179</v>
      </c>
      <c r="AF37" s="6" t="s">
        <v>179</v>
      </c>
      <c r="AG37" s="103" t="s">
        <v>179</v>
      </c>
      <c r="AH37" s="103" t="s">
        <v>179</v>
      </c>
      <c r="AI37" s="6" t="s">
        <v>179</v>
      </c>
      <c r="AJ37" s="6" t="s">
        <v>179</v>
      </c>
      <c r="AK37" s="103" t="s">
        <v>179</v>
      </c>
      <c r="AL37" s="103" t="s">
        <v>179</v>
      </c>
      <c r="AM37" s="122"/>
      <c r="AN37" s="126">
        <f>42980.25+77917.44+86591.33</f>
        <v>207489.02000000002</v>
      </c>
      <c r="AO37" s="104"/>
    </row>
    <row r="38" spans="1:43" ht="25.5" x14ac:dyDescent="0.25">
      <c r="A38" s="20" t="s">
        <v>493</v>
      </c>
      <c r="B38" s="61" t="s">
        <v>200</v>
      </c>
      <c r="C38" s="61" t="s">
        <v>204</v>
      </c>
      <c r="D38" s="21" t="s">
        <v>86</v>
      </c>
      <c r="E38" s="21" t="s">
        <v>85</v>
      </c>
      <c r="F38" s="61" t="s">
        <v>203</v>
      </c>
      <c r="G38" s="22" t="s">
        <v>207</v>
      </c>
      <c r="H38" s="22" t="s">
        <v>208</v>
      </c>
      <c r="I38" s="11">
        <v>43301</v>
      </c>
      <c r="J38" s="29">
        <v>43666</v>
      </c>
      <c r="K38" s="84" t="s">
        <v>196</v>
      </c>
      <c r="L38" s="94" t="s">
        <v>391</v>
      </c>
      <c r="M38" s="7" t="s">
        <v>202</v>
      </c>
      <c r="N38" s="7">
        <v>43305</v>
      </c>
      <c r="O38" s="105">
        <v>174322.08</v>
      </c>
      <c r="P38" s="8">
        <v>12602</v>
      </c>
      <c r="Q38" s="7">
        <v>43306</v>
      </c>
      <c r="R38" s="7">
        <v>43671</v>
      </c>
      <c r="S38" s="21">
        <v>101</v>
      </c>
      <c r="T38" s="111" t="s">
        <v>196</v>
      </c>
      <c r="U38" s="21" t="s">
        <v>166</v>
      </c>
      <c r="V38" s="6" t="s">
        <v>179</v>
      </c>
      <c r="W38" s="6" t="s">
        <v>143</v>
      </c>
      <c r="X38" s="6" t="s">
        <v>179</v>
      </c>
      <c r="Y38" s="6">
        <v>2</v>
      </c>
      <c r="Z38" s="4" t="s">
        <v>179</v>
      </c>
      <c r="AA38" s="28">
        <v>12845</v>
      </c>
      <c r="AB38" s="4" t="s">
        <v>148</v>
      </c>
      <c r="AC38" s="23">
        <v>44037</v>
      </c>
      <c r="AD38" s="23">
        <v>44401</v>
      </c>
      <c r="AE38" s="4" t="s">
        <v>179</v>
      </c>
      <c r="AF38" s="4" t="s">
        <v>179</v>
      </c>
      <c r="AG38" s="113" t="s">
        <v>179</v>
      </c>
      <c r="AH38" s="113" t="s">
        <v>179</v>
      </c>
      <c r="AI38" s="4" t="s">
        <v>179</v>
      </c>
      <c r="AJ38" s="4" t="s">
        <v>179</v>
      </c>
      <c r="AK38" s="113" t="s">
        <v>179</v>
      </c>
      <c r="AL38" s="113" t="s">
        <v>179</v>
      </c>
      <c r="AM38" s="122">
        <v>162297.07999999999</v>
      </c>
      <c r="AN38" s="113">
        <f>2421.14+2986.07+14526.84+14526.84+12912.75</f>
        <v>47373.64</v>
      </c>
      <c r="AO38" s="104">
        <f t="shared" si="0"/>
        <v>209670.71999999997</v>
      </c>
    </row>
    <row r="39" spans="1:43" ht="76.5" x14ac:dyDescent="0.25">
      <c r="A39" s="20" t="s">
        <v>494</v>
      </c>
      <c r="B39" s="61" t="s">
        <v>214</v>
      </c>
      <c r="C39" s="76" t="s">
        <v>210</v>
      </c>
      <c r="D39" s="21" t="s">
        <v>86</v>
      </c>
      <c r="E39" s="21" t="s">
        <v>85</v>
      </c>
      <c r="F39" s="61" t="s">
        <v>213</v>
      </c>
      <c r="G39" s="8" t="s">
        <v>179</v>
      </c>
      <c r="H39" s="22" t="s">
        <v>211</v>
      </c>
      <c r="I39" s="7" t="s">
        <v>179</v>
      </c>
      <c r="J39" s="7" t="s">
        <v>179</v>
      </c>
      <c r="K39" s="83" t="s">
        <v>215</v>
      </c>
      <c r="L39" s="15" t="s">
        <v>209</v>
      </c>
      <c r="M39" s="6" t="s">
        <v>212</v>
      </c>
      <c r="N39" s="7">
        <v>43644</v>
      </c>
      <c r="O39" s="103">
        <v>250000</v>
      </c>
      <c r="P39" s="8">
        <v>12587</v>
      </c>
      <c r="Q39" s="7">
        <v>43644</v>
      </c>
      <c r="R39" s="30">
        <v>44010</v>
      </c>
      <c r="S39" s="21">
        <v>101</v>
      </c>
      <c r="T39" s="111" t="s">
        <v>215</v>
      </c>
      <c r="U39" s="21" t="s">
        <v>166</v>
      </c>
      <c r="V39" s="6" t="s">
        <v>179</v>
      </c>
      <c r="W39" s="6" t="s">
        <v>143</v>
      </c>
      <c r="X39" s="6" t="s">
        <v>179</v>
      </c>
      <c r="Y39" s="6">
        <v>1</v>
      </c>
      <c r="Z39" s="6" t="s">
        <v>179</v>
      </c>
      <c r="AA39" s="6">
        <v>12828</v>
      </c>
      <c r="AB39" s="6" t="s">
        <v>148</v>
      </c>
      <c r="AC39" s="23">
        <v>44376</v>
      </c>
      <c r="AD39" s="23">
        <v>44740</v>
      </c>
      <c r="AE39" s="6" t="s">
        <v>179</v>
      </c>
      <c r="AF39" s="6" t="s">
        <v>179</v>
      </c>
      <c r="AG39" s="103" t="s">
        <v>179</v>
      </c>
      <c r="AH39" s="103" t="s">
        <v>179</v>
      </c>
      <c r="AI39" s="6" t="s">
        <v>179</v>
      </c>
      <c r="AJ39" s="6" t="s">
        <v>179</v>
      </c>
      <c r="AK39" s="103" t="s">
        <v>179</v>
      </c>
      <c r="AL39" s="103" t="s">
        <v>179</v>
      </c>
      <c r="AM39" s="114">
        <v>240868.66</v>
      </c>
      <c r="AN39" s="113"/>
      <c r="AO39" s="104">
        <f t="shared" si="0"/>
        <v>240868.66</v>
      </c>
    </row>
    <row r="40" spans="1:43" ht="25.5" x14ac:dyDescent="0.25">
      <c r="A40" s="20" t="s">
        <v>495</v>
      </c>
      <c r="B40" s="61" t="s">
        <v>219</v>
      </c>
      <c r="C40" s="76" t="s">
        <v>220</v>
      </c>
      <c r="D40" s="21" t="s">
        <v>86</v>
      </c>
      <c r="E40" s="21" t="s">
        <v>85</v>
      </c>
      <c r="F40" s="61" t="s">
        <v>221</v>
      </c>
      <c r="G40" s="8" t="s">
        <v>179</v>
      </c>
      <c r="H40" s="22" t="s">
        <v>205</v>
      </c>
      <c r="I40" s="7" t="s">
        <v>179</v>
      </c>
      <c r="J40" s="7" t="s">
        <v>179</v>
      </c>
      <c r="K40" s="83" t="s">
        <v>217</v>
      </c>
      <c r="L40" s="15" t="s">
        <v>218</v>
      </c>
      <c r="M40" s="6" t="s">
        <v>222</v>
      </c>
      <c r="N40" s="7">
        <v>43662</v>
      </c>
      <c r="O40" s="103">
        <v>31104.04</v>
      </c>
      <c r="P40" s="8">
        <v>12596</v>
      </c>
      <c r="Q40" s="7">
        <v>43663</v>
      </c>
      <c r="R40" s="31">
        <v>44029</v>
      </c>
      <c r="S40" s="6">
        <v>117</v>
      </c>
      <c r="T40" s="1" t="s">
        <v>217</v>
      </c>
      <c r="U40" s="21" t="s">
        <v>166</v>
      </c>
      <c r="V40" s="6" t="s">
        <v>179</v>
      </c>
      <c r="W40" s="6" t="s">
        <v>143</v>
      </c>
      <c r="X40" s="6" t="s">
        <v>179</v>
      </c>
      <c r="Y40" s="6">
        <v>2</v>
      </c>
      <c r="Z40" s="7">
        <v>44347</v>
      </c>
      <c r="AA40" s="8">
        <v>13065</v>
      </c>
      <c r="AB40" s="7" t="s">
        <v>148</v>
      </c>
      <c r="AC40" s="23">
        <v>44365</v>
      </c>
      <c r="AD40" s="23">
        <v>44759</v>
      </c>
      <c r="AE40" s="3" t="s">
        <v>179</v>
      </c>
      <c r="AF40" s="6" t="s">
        <v>179</v>
      </c>
      <c r="AG40" s="103" t="s">
        <v>179</v>
      </c>
      <c r="AH40" s="103" t="s">
        <v>179</v>
      </c>
      <c r="AI40" s="6" t="s">
        <v>179</v>
      </c>
      <c r="AJ40" s="6" t="s">
        <v>179</v>
      </c>
      <c r="AK40" s="103" t="s">
        <v>179</v>
      </c>
      <c r="AL40" s="103" t="s">
        <v>179</v>
      </c>
      <c r="AM40" s="122">
        <v>1143237.81</v>
      </c>
      <c r="AN40" s="123">
        <f>67117.68+68236.31+47728.12+39151.98+16779.42+5593.14+111862.8+111862.8</f>
        <v>468332.25</v>
      </c>
      <c r="AO40" s="104">
        <f t="shared" si="0"/>
        <v>1611570.06</v>
      </c>
    </row>
    <row r="41" spans="1:43" ht="63.75" x14ac:dyDescent="0.25">
      <c r="A41" s="20" t="s">
        <v>496</v>
      </c>
      <c r="B41" s="61" t="s">
        <v>228</v>
      </c>
      <c r="C41" s="76" t="s">
        <v>229</v>
      </c>
      <c r="D41" s="21" t="s">
        <v>86</v>
      </c>
      <c r="E41" s="21" t="s">
        <v>85</v>
      </c>
      <c r="F41" s="61" t="s">
        <v>235</v>
      </c>
      <c r="G41" s="8">
        <v>12625</v>
      </c>
      <c r="H41" s="22" t="s">
        <v>227</v>
      </c>
      <c r="I41" s="7">
        <v>43677</v>
      </c>
      <c r="J41" s="7">
        <v>44043</v>
      </c>
      <c r="K41" s="85" t="s">
        <v>224</v>
      </c>
      <c r="L41" s="15" t="s">
        <v>223</v>
      </c>
      <c r="M41" s="6" t="s">
        <v>230</v>
      </c>
      <c r="N41" s="7">
        <v>43683</v>
      </c>
      <c r="O41" s="103">
        <v>55950</v>
      </c>
      <c r="P41" s="8">
        <v>12615</v>
      </c>
      <c r="Q41" s="7">
        <v>43683</v>
      </c>
      <c r="R41" s="7">
        <v>44049</v>
      </c>
      <c r="S41" s="21">
        <v>117</v>
      </c>
      <c r="T41" s="1" t="s">
        <v>236</v>
      </c>
      <c r="U41" s="21" t="s">
        <v>166</v>
      </c>
      <c r="V41" s="6" t="s">
        <v>179</v>
      </c>
      <c r="W41" s="6" t="s">
        <v>146</v>
      </c>
      <c r="X41" s="6" t="s">
        <v>179</v>
      </c>
      <c r="Y41" s="6">
        <v>2</v>
      </c>
      <c r="Z41" s="7">
        <v>44309</v>
      </c>
      <c r="AA41" s="8">
        <v>13034</v>
      </c>
      <c r="AB41" s="6" t="s">
        <v>431</v>
      </c>
      <c r="AC41" s="4" t="s">
        <v>179</v>
      </c>
      <c r="AD41" s="4" t="s">
        <v>179</v>
      </c>
      <c r="AE41" s="6" t="s">
        <v>179</v>
      </c>
      <c r="AF41" s="33">
        <v>0.25</v>
      </c>
      <c r="AG41" s="103" t="s">
        <v>179</v>
      </c>
      <c r="AH41" s="103" t="s">
        <v>179</v>
      </c>
      <c r="AI41" s="6" t="s">
        <v>179</v>
      </c>
      <c r="AJ41" s="6" t="s">
        <v>179</v>
      </c>
      <c r="AK41" s="103" t="s">
        <v>179</v>
      </c>
      <c r="AL41" s="103" t="s">
        <v>179</v>
      </c>
      <c r="AM41" s="114" t="s">
        <v>179</v>
      </c>
      <c r="AN41" s="123"/>
      <c r="AO41" s="104">
        <f>AN41</f>
        <v>0</v>
      </c>
    </row>
    <row r="42" spans="1:43" ht="25.5" x14ac:dyDescent="0.25">
      <c r="A42" s="20" t="s">
        <v>497</v>
      </c>
      <c r="B42" s="61" t="s">
        <v>231</v>
      </c>
      <c r="C42" s="76" t="s">
        <v>88</v>
      </c>
      <c r="D42" s="21" t="s">
        <v>86</v>
      </c>
      <c r="E42" s="21" t="s">
        <v>85</v>
      </c>
      <c r="F42" s="61" t="s">
        <v>237</v>
      </c>
      <c r="G42" s="8" t="s">
        <v>179</v>
      </c>
      <c r="H42" s="22" t="s">
        <v>179</v>
      </c>
      <c r="I42" s="7" t="s">
        <v>179</v>
      </c>
      <c r="J42" s="7" t="s">
        <v>179</v>
      </c>
      <c r="K42" s="85" t="s">
        <v>225</v>
      </c>
      <c r="L42" s="15" t="s">
        <v>455</v>
      </c>
      <c r="M42" s="6" t="s">
        <v>232</v>
      </c>
      <c r="N42" s="7">
        <v>42368</v>
      </c>
      <c r="O42" s="103">
        <v>36000</v>
      </c>
      <c r="P42" s="8" t="s">
        <v>179</v>
      </c>
      <c r="Q42" s="7">
        <v>42368</v>
      </c>
      <c r="R42" s="7">
        <v>42733</v>
      </c>
      <c r="S42" s="6">
        <v>101</v>
      </c>
      <c r="T42" s="1" t="s">
        <v>225</v>
      </c>
      <c r="U42" s="21" t="s">
        <v>166</v>
      </c>
      <c r="V42" s="6" t="s">
        <v>179</v>
      </c>
      <c r="W42" s="6" t="s">
        <v>143</v>
      </c>
      <c r="X42" s="6" t="s">
        <v>179</v>
      </c>
      <c r="Y42" s="6">
        <v>6</v>
      </c>
      <c r="Z42" s="7">
        <v>44187</v>
      </c>
      <c r="AA42" s="8">
        <v>12950</v>
      </c>
      <c r="AB42" s="6" t="s">
        <v>148</v>
      </c>
      <c r="AC42" s="23">
        <v>44194</v>
      </c>
      <c r="AD42" s="23">
        <v>44558</v>
      </c>
      <c r="AE42" s="6" t="s">
        <v>179</v>
      </c>
      <c r="AF42" s="6" t="s">
        <v>179</v>
      </c>
      <c r="AG42" s="103" t="s">
        <v>179</v>
      </c>
      <c r="AH42" s="103" t="s">
        <v>179</v>
      </c>
      <c r="AI42" s="6" t="s">
        <v>179</v>
      </c>
      <c r="AJ42" s="6" t="s">
        <v>179</v>
      </c>
      <c r="AK42" s="103" t="s">
        <v>179</v>
      </c>
      <c r="AL42" s="103" t="s">
        <v>179</v>
      </c>
      <c r="AM42" s="122">
        <v>36000</v>
      </c>
      <c r="AN42" s="123">
        <f>3129.34+3129.34+3129.34+3129.34+3129.34+3129.34</f>
        <v>18776.04</v>
      </c>
      <c r="AO42" s="104">
        <f t="shared" si="0"/>
        <v>54776.04</v>
      </c>
    </row>
    <row r="43" spans="1:43" ht="25.5" x14ac:dyDescent="0.25">
      <c r="A43" s="20" t="s">
        <v>498</v>
      </c>
      <c r="B43" s="61" t="s">
        <v>253</v>
      </c>
      <c r="C43" s="61" t="s">
        <v>254</v>
      </c>
      <c r="D43" s="34" t="s">
        <v>86</v>
      </c>
      <c r="E43" s="34" t="s">
        <v>85</v>
      </c>
      <c r="F43" s="61" t="s">
        <v>248</v>
      </c>
      <c r="G43" s="10">
        <v>12654</v>
      </c>
      <c r="H43" s="35" t="s">
        <v>259</v>
      </c>
      <c r="I43" s="11" t="s">
        <v>179</v>
      </c>
      <c r="J43" s="11" t="s">
        <v>179</v>
      </c>
      <c r="K43" s="85" t="s">
        <v>243</v>
      </c>
      <c r="L43" s="95" t="s">
        <v>244</v>
      </c>
      <c r="M43" s="5" t="s">
        <v>245</v>
      </c>
      <c r="N43" s="11">
        <v>43747</v>
      </c>
      <c r="O43" s="106">
        <v>762648</v>
      </c>
      <c r="P43" s="10">
        <v>12654</v>
      </c>
      <c r="Q43" s="11">
        <v>43747</v>
      </c>
      <c r="R43" s="11">
        <v>44113</v>
      </c>
      <c r="S43" s="34">
        <v>101</v>
      </c>
      <c r="T43" s="83" t="s">
        <v>243</v>
      </c>
      <c r="U43" s="5" t="s">
        <v>249</v>
      </c>
      <c r="V43" s="5" t="s">
        <v>179</v>
      </c>
      <c r="W43" s="5" t="s">
        <v>143</v>
      </c>
      <c r="X43" s="5" t="s">
        <v>179</v>
      </c>
      <c r="Y43" s="5">
        <v>1</v>
      </c>
      <c r="Z43" s="11">
        <v>44104</v>
      </c>
      <c r="AA43" s="10">
        <v>12898</v>
      </c>
      <c r="AB43" s="11" t="s">
        <v>187</v>
      </c>
      <c r="AC43" s="9">
        <v>44113</v>
      </c>
      <c r="AD43" s="9">
        <v>44477</v>
      </c>
      <c r="AE43" s="5" t="s">
        <v>179</v>
      </c>
      <c r="AF43" s="5" t="s">
        <v>179</v>
      </c>
      <c r="AG43" s="106" t="s">
        <v>179</v>
      </c>
      <c r="AH43" s="106" t="s">
        <v>179</v>
      </c>
      <c r="AI43" s="5" t="s">
        <v>179</v>
      </c>
      <c r="AJ43" s="5" t="s">
        <v>179</v>
      </c>
      <c r="AK43" s="106" t="s">
        <v>179</v>
      </c>
      <c r="AL43" s="106" t="s">
        <v>179</v>
      </c>
      <c r="AM43" s="122">
        <v>716701.44</v>
      </c>
      <c r="AN43" s="123">
        <f>36753.92+9188.48+27565.44+11485.6+6891.36+11485.6+2297.12+9188.48+64349.34</f>
        <v>179205.34</v>
      </c>
      <c r="AO43" s="104">
        <f t="shared" si="0"/>
        <v>895906.77999999991</v>
      </c>
    </row>
    <row r="44" spans="1:43" ht="25.5" x14ac:dyDescent="0.25">
      <c r="A44" s="20" t="s">
        <v>499</v>
      </c>
      <c r="B44" s="61" t="s">
        <v>246</v>
      </c>
      <c r="C44" s="61" t="s">
        <v>247</v>
      </c>
      <c r="D44" s="34" t="s">
        <v>86</v>
      </c>
      <c r="E44" s="34" t="s">
        <v>85</v>
      </c>
      <c r="F44" s="61" t="s">
        <v>248</v>
      </c>
      <c r="G44" s="10" t="s">
        <v>179</v>
      </c>
      <c r="H44" s="35" t="s">
        <v>258</v>
      </c>
      <c r="I44" s="11" t="s">
        <v>179</v>
      </c>
      <c r="J44" s="11" t="s">
        <v>179</v>
      </c>
      <c r="K44" s="85" t="s">
        <v>239</v>
      </c>
      <c r="L44" s="95" t="s">
        <v>195</v>
      </c>
      <c r="M44" s="5" t="s">
        <v>240</v>
      </c>
      <c r="N44" s="11">
        <v>44344</v>
      </c>
      <c r="O44" s="106">
        <v>1098144.57</v>
      </c>
      <c r="P44" s="10">
        <v>12568</v>
      </c>
      <c r="Q44" s="11">
        <v>44348</v>
      </c>
      <c r="R44" s="11">
        <v>44712</v>
      </c>
      <c r="S44" s="34">
        <v>101</v>
      </c>
      <c r="T44" s="83" t="s">
        <v>239</v>
      </c>
      <c r="U44" s="5" t="s">
        <v>249</v>
      </c>
      <c r="V44" s="5" t="s">
        <v>179</v>
      </c>
      <c r="W44" s="5" t="s">
        <v>143</v>
      </c>
      <c r="X44" s="5" t="s">
        <v>179</v>
      </c>
      <c r="Y44" s="36">
        <v>1</v>
      </c>
      <c r="Z44" s="11">
        <v>43966</v>
      </c>
      <c r="AA44" s="10">
        <v>12807</v>
      </c>
      <c r="AB44" s="5" t="s">
        <v>148</v>
      </c>
      <c r="AC44" s="9">
        <v>43983</v>
      </c>
      <c r="AD44" s="9">
        <v>44561</v>
      </c>
      <c r="AE44" s="5" t="s">
        <v>179</v>
      </c>
      <c r="AF44" s="5" t="s">
        <v>179</v>
      </c>
      <c r="AG44" s="106" t="s">
        <v>179</v>
      </c>
      <c r="AH44" s="106" t="s">
        <v>179</v>
      </c>
      <c r="AI44" s="5" t="s">
        <v>179</v>
      </c>
      <c r="AJ44" s="5" t="s">
        <v>179</v>
      </c>
      <c r="AK44" s="106" t="s">
        <v>179</v>
      </c>
      <c r="AL44" s="106" t="s">
        <v>179</v>
      </c>
      <c r="AM44" s="122">
        <v>1112601.76</v>
      </c>
      <c r="AN44" s="123">
        <f>98161.92+84528.32+1363.36+29903.03+5453.44+13633.6+2726.72+62169.22+113795.11+113704.22+81528.93</f>
        <v>606967.86999999988</v>
      </c>
      <c r="AO44" s="104">
        <f t="shared" si="0"/>
        <v>1719569.63</v>
      </c>
    </row>
    <row r="45" spans="1:43" ht="25.5" x14ac:dyDescent="0.25">
      <c r="A45" s="20" t="s">
        <v>500</v>
      </c>
      <c r="B45" s="76" t="s">
        <v>179</v>
      </c>
      <c r="C45" s="61" t="s">
        <v>250</v>
      </c>
      <c r="D45" s="34" t="s">
        <v>86</v>
      </c>
      <c r="E45" s="34" t="s">
        <v>85</v>
      </c>
      <c r="F45" s="61" t="s">
        <v>248</v>
      </c>
      <c r="G45" s="10" t="s">
        <v>179</v>
      </c>
      <c r="H45" s="35" t="s">
        <v>255</v>
      </c>
      <c r="I45" s="11" t="s">
        <v>179</v>
      </c>
      <c r="J45" s="11" t="s">
        <v>179</v>
      </c>
      <c r="K45" s="85" t="s">
        <v>242</v>
      </c>
      <c r="L45" s="95" t="s">
        <v>195</v>
      </c>
      <c r="M45" s="5" t="s">
        <v>240</v>
      </c>
      <c r="N45" s="11">
        <v>43616</v>
      </c>
      <c r="O45" s="107">
        <v>325884</v>
      </c>
      <c r="P45" s="8">
        <v>12602</v>
      </c>
      <c r="Q45" s="7">
        <v>43661</v>
      </c>
      <c r="R45" s="7">
        <v>43997</v>
      </c>
      <c r="S45" s="21">
        <v>101</v>
      </c>
      <c r="T45" s="83" t="s">
        <v>242</v>
      </c>
      <c r="U45" s="5" t="s">
        <v>249</v>
      </c>
      <c r="V45" s="5" t="s">
        <v>179</v>
      </c>
      <c r="W45" s="5" t="s">
        <v>143</v>
      </c>
      <c r="X45" s="5" t="s">
        <v>179</v>
      </c>
      <c r="Y45" s="5">
        <v>2</v>
      </c>
      <c r="Z45" s="11">
        <v>43966</v>
      </c>
      <c r="AA45" s="10">
        <v>12932</v>
      </c>
      <c r="AB45" s="5" t="s">
        <v>149</v>
      </c>
      <c r="AC45" s="9">
        <v>43998</v>
      </c>
      <c r="AD45" s="9">
        <v>44392</v>
      </c>
      <c r="AE45" s="5" t="s">
        <v>179</v>
      </c>
      <c r="AF45" s="5" t="s">
        <v>179</v>
      </c>
      <c r="AG45" s="106" t="s">
        <v>179</v>
      </c>
      <c r="AH45" s="106" t="s">
        <v>179</v>
      </c>
      <c r="AI45" s="5" t="s">
        <v>179</v>
      </c>
      <c r="AJ45" s="5" t="s">
        <v>179</v>
      </c>
      <c r="AK45" s="106" t="s">
        <v>179</v>
      </c>
      <c r="AL45" s="106" t="s">
        <v>179</v>
      </c>
      <c r="AM45" s="122">
        <v>301174.61</v>
      </c>
      <c r="AN45" s="123">
        <f>19392.59+15262.03+8401.12+9241.22+6300.84+2009.93+15887.35+11761.56+27306.41</f>
        <v>115563.05</v>
      </c>
      <c r="AO45" s="104">
        <f t="shared" si="0"/>
        <v>416737.66</v>
      </c>
    </row>
    <row r="46" spans="1:43" ht="38.25" x14ac:dyDescent="0.25">
      <c r="A46" s="20" t="s">
        <v>501</v>
      </c>
      <c r="B46" s="61" t="s">
        <v>251</v>
      </c>
      <c r="C46" s="61" t="s">
        <v>252</v>
      </c>
      <c r="D46" s="34" t="s">
        <v>86</v>
      </c>
      <c r="E46" s="34" t="s">
        <v>85</v>
      </c>
      <c r="F46" s="61" t="s">
        <v>134</v>
      </c>
      <c r="G46" s="10" t="s">
        <v>179</v>
      </c>
      <c r="H46" s="35" t="s">
        <v>256</v>
      </c>
      <c r="I46" s="11" t="s">
        <v>179</v>
      </c>
      <c r="J46" s="11">
        <v>0</v>
      </c>
      <c r="K46" s="85" t="s">
        <v>241</v>
      </c>
      <c r="L46" s="95" t="s">
        <v>195</v>
      </c>
      <c r="M46" s="5" t="s">
        <v>240</v>
      </c>
      <c r="N46" s="11" t="s">
        <v>179</v>
      </c>
      <c r="O46" s="106">
        <v>239468.98</v>
      </c>
      <c r="P46" s="10">
        <v>12632</v>
      </c>
      <c r="Q46" s="11" t="s">
        <v>179</v>
      </c>
      <c r="R46" s="11" t="s">
        <v>179</v>
      </c>
      <c r="S46" s="34" t="s">
        <v>257</v>
      </c>
      <c r="T46" s="83" t="s">
        <v>241</v>
      </c>
      <c r="U46" s="5" t="s">
        <v>249</v>
      </c>
      <c r="V46" s="5" t="s">
        <v>179</v>
      </c>
      <c r="W46" s="5" t="s">
        <v>143</v>
      </c>
      <c r="X46" s="5" t="s">
        <v>179</v>
      </c>
      <c r="Y46" s="5">
        <v>2</v>
      </c>
      <c r="Z46" s="11">
        <v>44020</v>
      </c>
      <c r="AA46" s="10">
        <v>12845</v>
      </c>
      <c r="AB46" s="5" t="s">
        <v>149</v>
      </c>
      <c r="AC46" s="9">
        <v>44074</v>
      </c>
      <c r="AD46" s="9">
        <v>44438</v>
      </c>
      <c r="AE46" s="5" t="s">
        <v>179</v>
      </c>
      <c r="AF46" s="5" t="s">
        <v>179</v>
      </c>
      <c r="AG46" s="106" t="s">
        <v>179</v>
      </c>
      <c r="AH46" s="106" t="s">
        <v>179</v>
      </c>
      <c r="AI46" s="5" t="s">
        <v>179</v>
      </c>
      <c r="AJ46" s="5" t="s">
        <v>179</v>
      </c>
      <c r="AK46" s="106" t="s">
        <v>179</v>
      </c>
      <c r="AL46" s="106" t="s">
        <v>179</v>
      </c>
      <c r="AM46" s="122">
        <v>229222.24</v>
      </c>
      <c r="AN46" s="123">
        <f>8062.8+8888.13+13233.47+20738.94+20738.97+20738.96</f>
        <v>92401.26999999999</v>
      </c>
      <c r="AO46" s="104">
        <f t="shared" si="0"/>
        <v>321623.51</v>
      </c>
    </row>
    <row r="47" spans="1:43" ht="38.25" x14ac:dyDescent="0.25">
      <c r="A47" s="20" t="s">
        <v>502</v>
      </c>
      <c r="B47" s="61" t="s">
        <v>264</v>
      </c>
      <c r="C47" s="61" t="s">
        <v>179</v>
      </c>
      <c r="D47" s="34" t="s">
        <v>86</v>
      </c>
      <c r="E47" s="34" t="s">
        <v>85</v>
      </c>
      <c r="F47" s="61" t="s">
        <v>265</v>
      </c>
      <c r="G47" s="10" t="s">
        <v>179</v>
      </c>
      <c r="H47" s="10" t="s">
        <v>179</v>
      </c>
      <c r="I47" s="10" t="s">
        <v>179</v>
      </c>
      <c r="J47" s="10" t="s">
        <v>179</v>
      </c>
      <c r="K47" s="85" t="s">
        <v>261</v>
      </c>
      <c r="L47" s="95" t="s">
        <v>260</v>
      </c>
      <c r="M47" s="5" t="s">
        <v>96</v>
      </c>
      <c r="N47" s="11">
        <v>43773</v>
      </c>
      <c r="O47" s="106">
        <v>45600</v>
      </c>
      <c r="P47" s="10">
        <v>12722</v>
      </c>
      <c r="Q47" s="11">
        <v>43771</v>
      </c>
      <c r="R47" s="11">
        <v>44137</v>
      </c>
      <c r="S47" s="34">
        <v>117</v>
      </c>
      <c r="T47" s="83" t="s">
        <v>261</v>
      </c>
      <c r="U47" s="5" t="s">
        <v>249</v>
      </c>
      <c r="V47" s="5" t="s">
        <v>179</v>
      </c>
      <c r="W47" s="5" t="s">
        <v>142</v>
      </c>
      <c r="X47" s="5" t="s">
        <v>179</v>
      </c>
      <c r="Y47" s="5" t="s">
        <v>179</v>
      </c>
      <c r="Z47" s="5" t="s">
        <v>179</v>
      </c>
      <c r="AA47" s="5" t="s">
        <v>179</v>
      </c>
      <c r="AB47" s="5" t="s">
        <v>179</v>
      </c>
      <c r="AC47" s="37" t="s">
        <v>179</v>
      </c>
      <c r="AD47" s="37" t="s">
        <v>179</v>
      </c>
      <c r="AE47" s="5" t="s">
        <v>179</v>
      </c>
      <c r="AF47" s="5" t="s">
        <v>179</v>
      </c>
      <c r="AG47" s="106" t="s">
        <v>179</v>
      </c>
      <c r="AH47" s="106" t="s">
        <v>179</v>
      </c>
      <c r="AI47" s="5" t="s">
        <v>179</v>
      </c>
      <c r="AJ47" s="5" t="s">
        <v>179</v>
      </c>
      <c r="AK47" s="106" t="s">
        <v>179</v>
      </c>
      <c r="AL47" s="106" t="s">
        <v>179</v>
      </c>
      <c r="AM47" s="122">
        <v>38000</v>
      </c>
      <c r="AN47" s="123"/>
      <c r="AO47" s="104">
        <f t="shared" si="0"/>
        <v>38000</v>
      </c>
    </row>
    <row r="48" spans="1:43" ht="38.25" x14ac:dyDescent="0.25">
      <c r="A48" s="20" t="s">
        <v>503</v>
      </c>
      <c r="B48" s="61" t="s">
        <v>263</v>
      </c>
      <c r="C48" s="61" t="s">
        <v>179</v>
      </c>
      <c r="D48" s="34" t="s">
        <v>86</v>
      </c>
      <c r="E48" s="34" t="s">
        <v>85</v>
      </c>
      <c r="F48" s="61" t="s">
        <v>266</v>
      </c>
      <c r="G48" s="10" t="s">
        <v>179</v>
      </c>
      <c r="H48" s="10" t="s">
        <v>179</v>
      </c>
      <c r="I48" s="10" t="s">
        <v>179</v>
      </c>
      <c r="J48" s="10" t="s">
        <v>179</v>
      </c>
      <c r="K48" s="85" t="s">
        <v>262</v>
      </c>
      <c r="L48" s="95" t="s">
        <v>101</v>
      </c>
      <c r="M48" s="5" t="s">
        <v>102</v>
      </c>
      <c r="N48" s="11">
        <v>43739</v>
      </c>
      <c r="O48" s="106">
        <v>144000</v>
      </c>
      <c r="P48" s="10">
        <v>12653</v>
      </c>
      <c r="Q48" s="11">
        <v>43739</v>
      </c>
      <c r="R48" s="11">
        <v>44105</v>
      </c>
      <c r="S48" s="34">
        <v>117</v>
      </c>
      <c r="T48" s="83" t="s">
        <v>262</v>
      </c>
      <c r="U48" s="5" t="s">
        <v>249</v>
      </c>
      <c r="V48" s="5" t="s">
        <v>179</v>
      </c>
      <c r="W48" s="5" t="s">
        <v>142</v>
      </c>
      <c r="X48" s="5" t="s">
        <v>179</v>
      </c>
      <c r="Y48" s="5">
        <v>1</v>
      </c>
      <c r="Z48" s="11">
        <v>44083</v>
      </c>
      <c r="AA48" s="10">
        <v>12880</v>
      </c>
      <c r="AB48" s="5" t="s">
        <v>148</v>
      </c>
      <c r="AC48" s="9">
        <v>44106</v>
      </c>
      <c r="AD48" s="9">
        <v>44470</v>
      </c>
      <c r="AE48" s="5" t="s">
        <v>179</v>
      </c>
      <c r="AF48" s="5" t="s">
        <v>179</v>
      </c>
      <c r="AG48" s="106" t="s">
        <v>179</v>
      </c>
      <c r="AH48" s="106" t="s">
        <v>179</v>
      </c>
      <c r="AI48" s="5" t="s">
        <v>179</v>
      </c>
      <c r="AJ48" s="5" t="s">
        <v>179</v>
      </c>
      <c r="AK48" s="106" t="s">
        <v>179</v>
      </c>
      <c r="AL48" s="106" t="s">
        <v>179</v>
      </c>
      <c r="AM48" s="122">
        <v>144000</v>
      </c>
      <c r="AN48" s="123"/>
      <c r="AO48" s="104">
        <f t="shared" si="0"/>
        <v>144000</v>
      </c>
    </row>
    <row r="49" spans="1:41" ht="63.75" x14ac:dyDescent="0.25">
      <c r="A49" s="20" t="s">
        <v>504</v>
      </c>
      <c r="B49" s="61" t="s">
        <v>268</v>
      </c>
      <c r="C49" s="61" t="s">
        <v>269</v>
      </c>
      <c r="D49" s="34" t="s">
        <v>86</v>
      </c>
      <c r="E49" s="34" t="s">
        <v>85</v>
      </c>
      <c r="F49" s="61" t="s">
        <v>273</v>
      </c>
      <c r="G49" s="10">
        <v>12721</v>
      </c>
      <c r="H49" s="10" t="s">
        <v>270</v>
      </c>
      <c r="I49" s="10" t="s">
        <v>271</v>
      </c>
      <c r="J49" s="10" t="s">
        <v>272</v>
      </c>
      <c r="K49" s="85" t="s">
        <v>267</v>
      </c>
      <c r="L49" s="95" t="s">
        <v>155</v>
      </c>
      <c r="M49" s="5" t="s">
        <v>274</v>
      </c>
      <c r="N49" s="11" t="s">
        <v>275</v>
      </c>
      <c r="O49" s="106">
        <v>175480</v>
      </c>
      <c r="P49" s="10">
        <v>12738</v>
      </c>
      <c r="Q49" s="11" t="s">
        <v>275</v>
      </c>
      <c r="R49" s="11" t="s">
        <v>276</v>
      </c>
      <c r="S49" s="34">
        <v>101</v>
      </c>
      <c r="T49" s="83" t="s">
        <v>267</v>
      </c>
      <c r="U49" s="5" t="s">
        <v>249</v>
      </c>
      <c r="V49" s="5" t="s">
        <v>179</v>
      </c>
      <c r="W49" s="5" t="s">
        <v>147</v>
      </c>
      <c r="X49" s="5" t="s">
        <v>179</v>
      </c>
      <c r="Y49" s="5" t="s">
        <v>179</v>
      </c>
      <c r="Z49" s="5" t="s">
        <v>179</v>
      </c>
      <c r="AA49" s="5" t="s">
        <v>179</v>
      </c>
      <c r="AB49" s="5" t="s">
        <v>179</v>
      </c>
      <c r="AC49" s="37" t="s">
        <v>179</v>
      </c>
      <c r="AD49" s="37" t="s">
        <v>179</v>
      </c>
      <c r="AE49" s="5" t="s">
        <v>179</v>
      </c>
      <c r="AF49" s="5" t="s">
        <v>179</v>
      </c>
      <c r="AG49" s="106" t="s">
        <v>179</v>
      </c>
      <c r="AH49" s="106" t="s">
        <v>179</v>
      </c>
      <c r="AI49" s="5" t="s">
        <v>179</v>
      </c>
      <c r="AJ49" s="5" t="s">
        <v>179</v>
      </c>
      <c r="AK49" s="106" t="s">
        <v>179</v>
      </c>
      <c r="AL49" s="106" t="s">
        <v>179</v>
      </c>
      <c r="AM49" s="122">
        <v>175480</v>
      </c>
      <c r="AN49" s="123"/>
      <c r="AO49" s="104">
        <f t="shared" si="0"/>
        <v>175480</v>
      </c>
    </row>
    <row r="50" spans="1:41" ht="63.75" x14ac:dyDescent="0.25">
      <c r="A50" s="20" t="s">
        <v>505</v>
      </c>
      <c r="B50" s="39" t="s">
        <v>458</v>
      </c>
      <c r="C50" s="39" t="s">
        <v>459</v>
      </c>
      <c r="D50" s="38" t="s">
        <v>86</v>
      </c>
      <c r="E50" s="38" t="s">
        <v>85</v>
      </c>
      <c r="F50" s="39" t="s">
        <v>273</v>
      </c>
      <c r="G50" s="12"/>
      <c r="H50" s="12" t="s">
        <v>270</v>
      </c>
      <c r="I50" s="12" t="s">
        <v>179</v>
      </c>
      <c r="J50" s="12" t="s">
        <v>179</v>
      </c>
      <c r="K50" s="86" t="s">
        <v>322</v>
      </c>
      <c r="L50" s="96" t="s">
        <v>155</v>
      </c>
      <c r="M50" s="5" t="s">
        <v>474</v>
      </c>
      <c r="N50" s="11">
        <v>44266</v>
      </c>
      <c r="O50" s="106">
        <v>1175</v>
      </c>
      <c r="P50" s="10">
        <v>13005</v>
      </c>
      <c r="Q50" s="11">
        <v>44266</v>
      </c>
      <c r="R50" s="11">
        <v>44561</v>
      </c>
      <c r="S50" s="34" t="s">
        <v>257</v>
      </c>
      <c r="T50" s="83"/>
      <c r="U50" s="5" t="s">
        <v>249</v>
      </c>
      <c r="V50" s="5" t="s">
        <v>179</v>
      </c>
      <c r="W50" s="5" t="s">
        <v>146</v>
      </c>
      <c r="X50" s="5" t="s">
        <v>179</v>
      </c>
      <c r="Y50" s="5" t="s">
        <v>179</v>
      </c>
      <c r="Z50" s="5" t="s">
        <v>179</v>
      </c>
      <c r="AA50" s="5" t="s">
        <v>179</v>
      </c>
      <c r="AB50" s="5" t="s">
        <v>179</v>
      </c>
      <c r="AC50" s="37" t="s">
        <v>179</v>
      </c>
      <c r="AD50" s="37" t="s">
        <v>179</v>
      </c>
      <c r="AE50" s="5" t="s">
        <v>179</v>
      </c>
      <c r="AF50" s="5" t="s">
        <v>179</v>
      </c>
      <c r="AG50" s="106" t="s">
        <v>179</v>
      </c>
      <c r="AH50" s="106" t="s">
        <v>179</v>
      </c>
      <c r="AI50" s="5" t="s">
        <v>179</v>
      </c>
      <c r="AJ50" s="5" t="s">
        <v>179</v>
      </c>
      <c r="AK50" s="106" t="s">
        <v>179</v>
      </c>
      <c r="AL50" s="106" t="s">
        <v>179</v>
      </c>
      <c r="AM50" s="122"/>
      <c r="AN50" s="123">
        <v>43868</v>
      </c>
      <c r="AO50" s="104"/>
    </row>
    <row r="51" spans="1:41" ht="25.5" x14ac:dyDescent="0.25">
      <c r="A51" s="20" t="s">
        <v>506</v>
      </c>
      <c r="B51" s="61" t="s">
        <v>284</v>
      </c>
      <c r="C51" s="61" t="s">
        <v>285</v>
      </c>
      <c r="D51" s="34" t="s">
        <v>86</v>
      </c>
      <c r="E51" s="34" t="s">
        <v>85</v>
      </c>
      <c r="F51" s="61" t="s">
        <v>286</v>
      </c>
      <c r="G51" s="10">
        <v>12780</v>
      </c>
      <c r="H51" s="10" t="s">
        <v>179</v>
      </c>
      <c r="I51" s="10" t="s">
        <v>179</v>
      </c>
      <c r="J51" s="10" t="s">
        <v>179</v>
      </c>
      <c r="K51" s="85" t="s">
        <v>280</v>
      </c>
      <c r="L51" s="95" t="s">
        <v>279</v>
      </c>
      <c r="M51" s="5" t="s">
        <v>103</v>
      </c>
      <c r="N51" s="11">
        <v>43909</v>
      </c>
      <c r="O51" s="106">
        <v>1445904</v>
      </c>
      <c r="P51" s="10">
        <v>12777</v>
      </c>
      <c r="Q51" s="11">
        <v>43909</v>
      </c>
      <c r="R51" s="11">
        <v>44273</v>
      </c>
      <c r="S51" s="34" t="s">
        <v>257</v>
      </c>
      <c r="T51" s="83" t="s">
        <v>280</v>
      </c>
      <c r="U51" s="5" t="s">
        <v>249</v>
      </c>
      <c r="V51" s="5" t="s">
        <v>179</v>
      </c>
      <c r="W51" s="5" t="s">
        <v>143</v>
      </c>
      <c r="X51" s="5" t="s">
        <v>179</v>
      </c>
      <c r="Y51" s="5">
        <v>1</v>
      </c>
      <c r="Z51" s="11">
        <v>44274</v>
      </c>
      <c r="AA51" s="10">
        <v>13012</v>
      </c>
      <c r="AB51" s="5" t="s">
        <v>148</v>
      </c>
      <c r="AC51" s="9">
        <v>44274</v>
      </c>
      <c r="AD51" s="9">
        <v>44638</v>
      </c>
      <c r="AE51" s="5" t="s">
        <v>179</v>
      </c>
      <c r="AF51" s="5" t="s">
        <v>179</v>
      </c>
      <c r="AG51" s="106" t="s">
        <v>179</v>
      </c>
      <c r="AH51" s="106" t="s">
        <v>179</v>
      </c>
      <c r="AI51" s="5" t="s">
        <v>179</v>
      </c>
      <c r="AJ51" s="5" t="s">
        <v>179</v>
      </c>
      <c r="AK51" s="106" t="s">
        <v>179</v>
      </c>
      <c r="AL51" s="106" t="s">
        <v>179</v>
      </c>
      <c r="AM51" s="122">
        <v>217556.5</v>
      </c>
      <c r="AN51" s="123">
        <f>6009.6+741.6+2244+2971.2+765.6+3076.8+2296.8+2268+660+3024+3804+2838</f>
        <v>30699.600000000002</v>
      </c>
      <c r="AO51" s="104">
        <f t="shared" si="0"/>
        <v>248256.1</v>
      </c>
    </row>
    <row r="52" spans="1:41" ht="25.5" x14ac:dyDescent="0.25">
      <c r="A52" s="20" t="s">
        <v>507</v>
      </c>
      <c r="B52" s="61" t="s">
        <v>284</v>
      </c>
      <c r="C52" s="61" t="s">
        <v>285</v>
      </c>
      <c r="D52" s="34" t="s">
        <v>86</v>
      </c>
      <c r="E52" s="34" t="s">
        <v>85</v>
      </c>
      <c r="F52" s="61" t="s">
        <v>286</v>
      </c>
      <c r="G52" s="10">
        <v>12798</v>
      </c>
      <c r="H52" s="10" t="s">
        <v>179</v>
      </c>
      <c r="I52" s="10" t="s">
        <v>179</v>
      </c>
      <c r="J52" s="10" t="s">
        <v>179</v>
      </c>
      <c r="K52" s="85" t="s">
        <v>282</v>
      </c>
      <c r="L52" s="95" t="s">
        <v>281</v>
      </c>
      <c r="M52" s="5" t="s">
        <v>104</v>
      </c>
      <c r="N52" s="11">
        <v>43910</v>
      </c>
      <c r="O52" s="106">
        <v>1445904</v>
      </c>
      <c r="P52" s="10">
        <v>12798</v>
      </c>
      <c r="Q52" s="11">
        <v>43910</v>
      </c>
      <c r="R52" s="11">
        <v>44275</v>
      </c>
      <c r="S52" s="34" t="s">
        <v>257</v>
      </c>
      <c r="T52" s="83" t="s">
        <v>282</v>
      </c>
      <c r="U52" s="5" t="s">
        <v>249</v>
      </c>
      <c r="V52" s="5" t="s">
        <v>179</v>
      </c>
      <c r="W52" s="5" t="s">
        <v>143</v>
      </c>
      <c r="X52" s="5" t="s">
        <v>179</v>
      </c>
      <c r="Y52" s="5" t="s">
        <v>179</v>
      </c>
      <c r="Z52" s="5" t="s">
        <v>179</v>
      </c>
      <c r="AA52" s="5" t="s">
        <v>179</v>
      </c>
      <c r="AB52" s="5" t="s">
        <v>179</v>
      </c>
      <c r="AC52" s="37" t="s">
        <v>179</v>
      </c>
      <c r="AD52" s="37" t="s">
        <v>179</v>
      </c>
      <c r="AE52" s="5" t="s">
        <v>179</v>
      </c>
      <c r="AF52" s="5" t="s">
        <v>179</v>
      </c>
      <c r="AG52" s="106" t="s">
        <v>179</v>
      </c>
      <c r="AH52" s="106" t="s">
        <v>179</v>
      </c>
      <c r="AI52" s="5" t="s">
        <v>179</v>
      </c>
      <c r="AJ52" s="5" t="s">
        <v>179</v>
      </c>
      <c r="AK52" s="106" t="s">
        <v>179</v>
      </c>
      <c r="AL52" s="106" t="s">
        <v>179</v>
      </c>
      <c r="AM52" s="122">
        <v>189715.20000000001</v>
      </c>
      <c r="AN52" s="123">
        <f>10013.2+391.6+3626.4+1483.2+2224.8+668.4+415.6+2258.4+765.6+4084.8+310+2832+2157.6+2547.6+1536+310</f>
        <v>35625.199999999997</v>
      </c>
      <c r="AO52" s="104">
        <f t="shared" si="0"/>
        <v>225340.40000000002</v>
      </c>
    </row>
    <row r="53" spans="1:41" x14ac:dyDescent="0.25">
      <c r="A53" s="20" t="s">
        <v>508</v>
      </c>
      <c r="B53" s="61" t="s">
        <v>287</v>
      </c>
      <c r="C53" s="61" t="s">
        <v>288</v>
      </c>
      <c r="D53" s="34" t="s">
        <v>86</v>
      </c>
      <c r="E53" s="34" t="s">
        <v>85</v>
      </c>
      <c r="F53" s="61" t="s">
        <v>185</v>
      </c>
      <c r="G53" s="10">
        <v>12750</v>
      </c>
      <c r="H53" s="10" t="s">
        <v>289</v>
      </c>
      <c r="I53" s="11">
        <v>43888</v>
      </c>
      <c r="J53" s="11">
        <v>44254</v>
      </c>
      <c r="K53" s="85" t="s">
        <v>283</v>
      </c>
      <c r="L53" s="95" t="s">
        <v>390</v>
      </c>
      <c r="M53" s="5" t="s">
        <v>163</v>
      </c>
      <c r="N53" s="11">
        <v>43955</v>
      </c>
      <c r="O53" s="106">
        <v>222912</v>
      </c>
      <c r="P53" s="10">
        <v>12798</v>
      </c>
      <c r="Q53" s="11">
        <v>43955</v>
      </c>
      <c r="R53" s="11">
        <v>44196</v>
      </c>
      <c r="S53" s="34">
        <v>117</v>
      </c>
      <c r="T53" s="83" t="s">
        <v>283</v>
      </c>
      <c r="U53" s="5" t="s">
        <v>249</v>
      </c>
      <c r="V53" s="5" t="s">
        <v>179</v>
      </c>
      <c r="W53" s="5" t="s">
        <v>143</v>
      </c>
      <c r="X53" s="5" t="s">
        <v>179</v>
      </c>
      <c r="Y53" s="5">
        <v>2</v>
      </c>
      <c r="Z53" s="11">
        <v>44309</v>
      </c>
      <c r="AA53" s="10">
        <v>13034</v>
      </c>
      <c r="AB53" s="5" t="s">
        <v>149</v>
      </c>
      <c r="AC53" s="9">
        <v>44197</v>
      </c>
      <c r="AD53" s="9">
        <v>44561</v>
      </c>
      <c r="AE53" s="5" t="s">
        <v>179</v>
      </c>
      <c r="AF53" s="5" t="s">
        <v>179</v>
      </c>
      <c r="AG53" s="106" t="s">
        <v>179</v>
      </c>
      <c r="AH53" s="106" t="s">
        <v>179</v>
      </c>
      <c r="AI53" s="5" t="s">
        <v>179</v>
      </c>
      <c r="AJ53" s="5" t="s">
        <v>179</v>
      </c>
      <c r="AK53" s="106" t="s">
        <v>179</v>
      </c>
      <c r="AL53" s="106" t="s">
        <v>179</v>
      </c>
      <c r="AM53" s="122">
        <v>107328</v>
      </c>
      <c r="AN53" s="123">
        <f>12052.8+7231.68+4821.12+4821.12+7231.68+2410.56+2410.56+2410.56+12052.8+7231.68+12052.8</f>
        <v>74727.359999999986</v>
      </c>
      <c r="AO53" s="104">
        <f t="shared" si="0"/>
        <v>182055.36</v>
      </c>
    </row>
    <row r="54" spans="1:41" x14ac:dyDescent="0.25">
      <c r="A54" s="20" t="s">
        <v>509</v>
      </c>
      <c r="B54" s="61" t="s">
        <v>287</v>
      </c>
      <c r="C54" s="61" t="s">
        <v>288</v>
      </c>
      <c r="D54" s="34" t="s">
        <v>86</v>
      </c>
      <c r="E54" s="34" t="s">
        <v>85</v>
      </c>
      <c r="F54" s="61" t="s">
        <v>185</v>
      </c>
      <c r="G54" s="10"/>
      <c r="H54" s="10" t="s">
        <v>289</v>
      </c>
      <c r="I54" s="11"/>
      <c r="J54" s="11"/>
      <c r="K54" s="85" t="s">
        <v>446</v>
      </c>
      <c r="L54" s="95" t="s">
        <v>390</v>
      </c>
      <c r="M54" s="5" t="s">
        <v>461</v>
      </c>
      <c r="N54" s="11">
        <v>44239</v>
      </c>
      <c r="O54" s="106">
        <v>90960</v>
      </c>
      <c r="P54" s="10">
        <v>12989</v>
      </c>
      <c r="Q54" s="11">
        <v>44239</v>
      </c>
      <c r="R54" s="11">
        <v>44604</v>
      </c>
      <c r="S54" s="5" t="s">
        <v>257</v>
      </c>
      <c r="T54" s="83"/>
      <c r="U54" s="5" t="s">
        <v>249</v>
      </c>
      <c r="V54" s="5" t="s">
        <v>179</v>
      </c>
      <c r="W54" s="5" t="s">
        <v>143</v>
      </c>
      <c r="X54" s="5" t="s">
        <v>179</v>
      </c>
      <c r="Y54" s="5" t="s">
        <v>179</v>
      </c>
      <c r="Z54" s="5" t="s">
        <v>179</v>
      </c>
      <c r="AA54" s="5" t="s">
        <v>179</v>
      </c>
      <c r="AB54" s="5" t="s">
        <v>179</v>
      </c>
      <c r="AC54" s="37" t="s">
        <v>179</v>
      </c>
      <c r="AD54" s="37" t="s">
        <v>179</v>
      </c>
      <c r="AE54" s="5" t="s">
        <v>179</v>
      </c>
      <c r="AF54" s="5" t="s">
        <v>179</v>
      </c>
      <c r="AG54" s="106" t="s">
        <v>179</v>
      </c>
      <c r="AH54" s="106" t="s">
        <v>179</v>
      </c>
      <c r="AI54" s="5" t="s">
        <v>179</v>
      </c>
      <c r="AJ54" s="5" t="s">
        <v>179</v>
      </c>
      <c r="AK54" s="106" t="s">
        <v>179</v>
      </c>
      <c r="AL54" s="106" t="s">
        <v>179</v>
      </c>
      <c r="AM54" s="122"/>
      <c r="AN54" s="123">
        <f>1894.99+3790+3790</f>
        <v>9474.99</v>
      </c>
      <c r="AO54" s="104"/>
    </row>
    <row r="55" spans="1:41" ht="63.75" x14ac:dyDescent="0.25">
      <c r="A55" s="20" t="s">
        <v>510</v>
      </c>
      <c r="B55" s="61" t="s">
        <v>234</v>
      </c>
      <c r="C55" s="61" t="s">
        <v>277</v>
      </c>
      <c r="D55" s="34" t="s">
        <v>86</v>
      </c>
      <c r="E55" s="34" t="s">
        <v>85</v>
      </c>
      <c r="F55" s="61" t="s">
        <v>293</v>
      </c>
      <c r="G55" s="10" t="s">
        <v>179</v>
      </c>
      <c r="H55" s="10" t="s">
        <v>315</v>
      </c>
      <c r="I55" s="11">
        <v>43706</v>
      </c>
      <c r="J55" s="11">
        <v>44072</v>
      </c>
      <c r="K55" s="85" t="s">
        <v>290</v>
      </c>
      <c r="L55" s="95" t="s">
        <v>233</v>
      </c>
      <c r="M55" s="5" t="s">
        <v>291</v>
      </c>
      <c r="N55" s="11">
        <v>43889</v>
      </c>
      <c r="O55" s="106">
        <v>31441.5</v>
      </c>
      <c r="P55" s="10">
        <v>12754</v>
      </c>
      <c r="Q55" s="11">
        <v>43889</v>
      </c>
      <c r="R55" s="11">
        <v>44196</v>
      </c>
      <c r="S55" s="34" t="s">
        <v>292</v>
      </c>
      <c r="T55" s="83" t="s">
        <v>290</v>
      </c>
      <c r="U55" s="5" t="s">
        <v>249</v>
      </c>
      <c r="V55" s="5" t="s">
        <v>179</v>
      </c>
      <c r="W55" s="5" t="s">
        <v>146</v>
      </c>
      <c r="X55" s="5" t="s">
        <v>179</v>
      </c>
      <c r="Y55" s="5" t="s">
        <v>179</v>
      </c>
      <c r="Z55" s="5" t="s">
        <v>179</v>
      </c>
      <c r="AA55" s="5" t="s">
        <v>179</v>
      </c>
      <c r="AB55" s="5" t="s">
        <v>179</v>
      </c>
      <c r="AC55" s="37" t="s">
        <v>179</v>
      </c>
      <c r="AD55" s="37" t="s">
        <v>179</v>
      </c>
      <c r="AE55" s="5" t="s">
        <v>179</v>
      </c>
      <c r="AF55" s="5" t="s">
        <v>179</v>
      </c>
      <c r="AG55" s="106" t="s">
        <v>179</v>
      </c>
      <c r="AH55" s="106" t="s">
        <v>179</v>
      </c>
      <c r="AI55" s="5" t="s">
        <v>179</v>
      </c>
      <c r="AJ55" s="5" t="s">
        <v>179</v>
      </c>
      <c r="AK55" s="106" t="s">
        <v>179</v>
      </c>
      <c r="AL55" s="106" t="s">
        <v>179</v>
      </c>
      <c r="AM55" s="122">
        <v>23740.880000000001</v>
      </c>
      <c r="AN55" s="123">
        <v>7700.62</v>
      </c>
      <c r="AO55" s="104">
        <f t="shared" si="0"/>
        <v>31441.5</v>
      </c>
    </row>
    <row r="56" spans="1:41" ht="63.75" x14ac:dyDescent="0.25">
      <c r="A56" s="20" t="s">
        <v>511</v>
      </c>
      <c r="B56" s="61" t="s">
        <v>442</v>
      </c>
      <c r="C56" s="61" t="s">
        <v>465</v>
      </c>
      <c r="D56" s="34" t="s">
        <v>86</v>
      </c>
      <c r="E56" s="34" t="s">
        <v>85</v>
      </c>
      <c r="F56" s="61" t="s">
        <v>293</v>
      </c>
      <c r="G56" s="10" t="s">
        <v>179</v>
      </c>
      <c r="H56" s="10" t="s">
        <v>440</v>
      </c>
      <c r="I56" s="11"/>
      <c r="J56" s="11"/>
      <c r="K56" s="85" t="s">
        <v>466</v>
      </c>
      <c r="L56" s="95" t="s">
        <v>233</v>
      </c>
      <c r="M56" s="5" t="s">
        <v>291</v>
      </c>
      <c r="N56" s="11">
        <v>44238</v>
      </c>
      <c r="O56" s="106">
        <v>184073</v>
      </c>
      <c r="P56" s="10"/>
      <c r="Q56" s="11">
        <v>44238</v>
      </c>
      <c r="R56" s="11">
        <v>44561</v>
      </c>
      <c r="S56" s="34" t="s">
        <v>257</v>
      </c>
      <c r="T56" s="83"/>
      <c r="U56" s="5" t="s">
        <v>249</v>
      </c>
      <c r="V56" s="5"/>
      <c r="W56" s="5" t="s">
        <v>146</v>
      </c>
      <c r="X56" s="5"/>
      <c r="Y56" s="5"/>
      <c r="Z56" s="5"/>
      <c r="AA56" s="5"/>
      <c r="AB56" s="5"/>
      <c r="AC56" s="37"/>
      <c r="AD56" s="37"/>
      <c r="AE56" s="5"/>
      <c r="AF56" s="5"/>
      <c r="AG56" s="106"/>
      <c r="AH56" s="106"/>
      <c r="AI56" s="5"/>
      <c r="AJ56" s="5"/>
      <c r="AK56" s="106"/>
      <c r="AL56" s="106"/>
      <c r="AM56" s="122"/>
      <c r="AN56" s="123">
        <f>3876.7+6974.12+3201.2</f>
        <v>14052.02</v>
      </c>
      <c r="AO56" s="104"/>
    </row>
    <row r="57" spans="1:41" ht="63.75" x14ac:dyDescent="0.25">
      <c r="A57" s="20" t="s">
        <v>512</v>
      </c>
      <c r="B57" s="61" t="s">
        <v>456</v>
      </c>
      <c r="C57" s="61" t="s">
        <v>465</v>
      </c>
      <c r="D57" s="34" t="s">
        <v>86</v>
      </c>
      <c r="E57" s="34" t="s">
        <v>85</v>
      </c>
      <c r="F57" s="61" t="s">
        <v>293</v>
      </c>
      <c r="G57" s="10" t="s">
        <v>179</v>
      </c>
      <c r="H57" s="10" t="s">
        <v>451</v>
      </c>
      <c r="I57" s="11"/>
      <c r="J57" s="11"/>
      <c r="K57" s="85" t="s">
        <v>457</v>
      </c>
      <c r="L57" s="95" t="s">
        <v>233</v>
      </c>
      <c r="M57" s="5" t="s">
        <v>462</v>
      </c>
      <c r="N57" s="11">
        <v>44238</v>
      </c>
      <c r="O57" s="106">
        <v>184073</v>
      </c>
      <c r="P57" s="10"/>
      <c r="Q57" s="11">
        <v>44238</v>
      </c>
      <c r="R57" s="11">
        <v>44561</v>
      </c>
      <c r="S57" s="34" t="s">
        <v>257</v>
      </c>
      <c r="T57" s="83"/>
      <c r="U57" s="5" t="s">
        <v>249</v>
      </c>
      <c r="V57" s="5"/>
      <c r="W57" s="5" t="s">
        <v>146</v>
      </c>
      <c r="X57" s="5"/>
      <c r="Y57" s="5"/>
      <c r="Z57" s="5"/>
      <c r="AA57" s="5"/>
      <c r="AB57" s="5"/>
      <c r="AC57" s="37"/>
      <c r="AD57" s="37"/>
      <c r="AE57" s="5"/>
      <c r="AF57" s="5"/>
      <c r="AG57" s="106"/>
      <c r="AH57" s="106"/>
      <c r="AI57" s="5"/>
      <c r="AJ57" s="5"/>
      <c r="AK57" s="106"/>
      <c r="AL57" s="106"/>
      <c r="AM57" s="122"/>
      <c r="AN57" s="123">
        <v>9758.0300000000007</v>
      </c>
      <c r="AO57" s="104"/>
    </row>
    <row r="58" spans="1:41" ht="51" x14ac:dyDescent="0.25">
      <c r="A58" s="20" t="s">
        <v>513</v>
      </c>
      <c r="B58" s="61" t="s">
        <v>297</v>
      </c>
      <c r="C58" s="61" t="s">
        <v>298</v>
      </c>
      <c r="D58" s="34" t="s">
        <v>86</v>
      </c>
      <c r="E58" s="34" t="s">
        <v>85</v>
      </c>
      <c r="F58" s="61" t="s">
        <v>299</v>
      </c>
      <c r="G58" s="13" t="s">
        <v>179</v>
      </c>
      <c r="H58" s="10" t="s">
        <v>300</v>
      </c>
      <c r="I58" s="11" t="s">
        <v>179</v>
      </c>
      <c r="J58" s="11" t="s">
        <v>179</v>
      </c>
      <c r="K58" s="85" t="s">
        <v>296</v>
      </c>
      <c r="L58" s="95" t="s">
        <v>295</v>
      </c>
      <c r="M58" s="11" t="s">
        <v>301</v>
      </c>
      <c r="N58" s="11">
        <v>44022</v>
      </c>
      <c r="O58" s="106">
        <v>25000</v>
      </c>
      <c r="P58" s="10">
        <v>12847</v>
      </c>
      <c r="Q58" s="11">
        <v>44022</v>
      </c>
      <c r="R58" s="11">
        <v>44387</v>
      </c>
      <c r="S58" s="34" t="s">
        <v>257</v>
      </c>
      <c r="T58" s="83" t="s">
        <v>296</v>
      </c>
      <c r="U58" s="5" t="s">
        <v>249</v>
      </c>
      <c r="V58" s="5" t="s">
        <v>179</v>
      </c>
      <c r="W58" s="5" t="s">
        <v>216</v>
      </c>
      <c r="X58" s="5" t="s">
        <v>179</v>
      </c>
      <c r="Y58" s="5">
        <v>1</v>
      </c>
      <c r="Z58" s="5" t="s">
        <v>179</v>
      </c>
      <c r="AA58" s="5" t="s">
        <v>179</v>
      </c>
      <c r="AB58" s="5" t="s">
        <v>179</v>
      </c>
      <c r="AC58" s="37" t="s">
        <v>179</v>
      </c>
      <c r="AD58" s="37" t="s">
        <v>179</v>
      </c>
      <c r="AE58" s="5" t="s">
        <v>179</v>
      </c>
      <c r="AF58" s="5" t="s">
        <v>179</v>
      </c>
      <c r="AG58" s="106" t="s">
        <v>179</v>
      </c>
      <c r="AH58" s="106" t="s">
        <v>179</v>
      </c>
      <c r="AI58" s="5" t="s">
        <v>179</v>
      </c>
      <c r="AJ58" s="5" t="s">
        <v>179</v>
      </c>
      <c r="AK58" s="106" t="s">
        <v>179</v>
      </c>
      <c r="AL58" s="106" t="s">
        <v>179</v>
      </c>
      <c r="AM58" s="122">
        <v>30656.94</v>
      </c>
      <c r="AN58" s="123"/>
      <c r="AO58" s="104">
        <f t="shared" si="0"/>
        <v>30656.94</v>
      </c>
    </row>
    <row r="59" spans="1:41" ht="51" x14ac:dyDescent="0.25">
      <c r="A59" s="20" t="s">
        <v>514</v>
      </c>
      <c r="B59" s="61" t="s">
        <v>226</v>
      </c>
      <c r="C59" s="61" t="s">
        <v>278</v>
      </c>
      <c r="D59" s="34" t="s">
        <v>86</v>
      </c>
      <c r="E59" s="34" t="s">
        <v>85</v>
      </c>
      <c r="F59" s="61" t="s">
        <v>310</v>
      </c>
      <c r="G59" s="13">
        <v>12886</v>
      </c>
      <c r="H59" s="10" t="s">
        <v>289</v>
      </c>
      <c r="I59" s="11">
        <v>44088</v>
      </c>
      <c r="J59" s="11">
        <v>44196</v>
      </c>
      <c r="K59" s="85" t="s">
        <v>311</v>
      </c>
      <c r="L59" s="95" t="s">
        <v>302</v>
      </c>
      <c r="M59" s="6" t="s">
        <v>100</v>
      </c>
      <c r="N59" s="11">
        <v>44088</v>
      </c>
      <c r="O59" s="106">
        <v>86352</v>
      </c>
      <c r="P59" s="10">
        <v>12886</v>
      </c>
      <c r="Q59" s="11">
        <v>44088</v>
      </c>
      <c r="R59" s="11">
        <v>44453</v>
      </c>
      <c r="S59" s="34" t="s">
        <v>257</v>
      </c>
      <c r="T59" s="83" t="s">
        <v>311</v>
      </c>
      <c r="U59" s="5" t="s">
        <v>249</v>
      </c>
      <c r="V59" s="5" t="s">
        <v>179</v>
      </c>
      <c r="W59" s="5" t="s">
        <v>146</v>
      </c>
      <c r="X59" s="5" t="s">
        <v>179</v>
      </c>
      <c r="Y59" s="5" t="s">
        <v>179</v>
      </c>
      <c r="Z59" s="5" t="s">
        <v>179</v>
      </c>
      <c r="AA59" s="5" t="s">
        <v>179</v>
      </c>
      <c r="AB59" s="5" t="s">
        <v>179</v>
      </c>
      <c r="AC59" s="37" t="s">
        <v>179</v>
      </c>
      <c r="AD59" s="37" t="s">
        <v>179</v>
      </c>
      <c r="AE59" s="5" t="s">
        <v>179</v>
      </c>
      <c r="AF59" s="5" t="s">
        <v>179</v>
      </c>
      <c r="AG59" s="106" t="s">
        <v>179</v>
      </c>
      <c r="AH59" s="106" t="s">
        <v>179</v>
      </c>
      <c r="AI59" s="5" t="s">
        <v>179</v>
      </c>
      <c r="AJ59" s="5" t="s">
        <v>179</v>
      </c>
      <c r="AK59" s="106" t="s">
        <v>179</v>
      </c>
      <c r="AL59" s="106" t="s">
        <v>179</v>
      </c>
      <c r="AM59" s="122">
        <v>25665.62</v>
      </c>
      <c r="AN59" s="123">
        <f>7196+3598+3598+3598+3598+3598+3598+3598+3598</f>
        <v>35980</v>
      </c>
      <c r="AO59" s="104">
        <f t="shared" si="0"/>
        <v>61645.619999999995</v>
      </c>
    </row>
    <row r="60" spans="1:41" ht="51" x14ac:dyDescent="0.25">
      <c r="A60" s="20" t="s">
        <v>515</v>
      </c>
      <c r="B60" s="61" t="s">
        <v>305</v>
      </c>
      <c r="C60" s="61" t="s">
        <v>306</v>
      </c>
      <c r="D60" s="34" t="s">
        <v>86</v>
      </c>
      <c r="E60" s="34" t="s">
        <v>85</v>
      </c>
      <c r="F60" s="61" t="s">
        <v>309</v>
      </c>
      <c r="G60" s="13">
        <v>12773</v>
      </c>
      <c r="H60" s="10" t="s">
        <v>307</v>
      </c>
      <c r="I60" s="11">
        <v>43916</v>
      </c>
      <c r="J60" s="11">
        <v>44281</v>
      </c>
      <c r="K60" s="85" t="s">
        <v>303</v>
      </c>
      <c r="L60" s="95" t="s">
        <v>304</v>
      </c>
      <c r="M60" s="11" t="s">
        <v>308</v>
      </c>
      <c r="N60" s="11">
        <v>43950</v>
      </c>
      <c r="O60" s="106">
        <v>59010</v>
      </c>
      <c r="P60" s="10">
        <v>12797</v>
      </c>
      <c r="Q60" s="11">
        <v>43950</v>
      </c>
      <c r="R60" s="11">
        <v>44196</v>
      </c>
      <c r="S60" s="34" t="s">
        <v>257</v>
      </c>
      <c r="T60" s="83" t="s">
        <v>303</v>
      </c>
      <c r="U60" s="5" t="s">
        <v>249</v>
      </c>
      <c r="V60" s="5" t="s">
        <v>179</v>
      </c>
      <c r="W60" s="5" t="s">
        <v>143</v>
      </c>
      <c r="X60" s="5" t="s">
        <v>179</v>
      </c>
      <c r="Y60" s="5">
        <v>1</v>
      </c>
      <c r="Z60" s="11">
        <v>44194</v>
      </c>
      <c r="AA60" s="10">
        <v>12952</v>
      </c>
      <c r="AB60" s="5" t="s">
        <v>187</v>
      </c>
      <c r="AC60" s="9">
        <v>44197</v>
      </c>
      <c r="AD60" s="9">
        <v>44561</v>
      </c>
      <c r="AE60" s="5" t="s">
        <v>179</v>
      </c>
      <c r="AF60" s="5" t="s">
        <v>179</v>
      </c>
      <c r="AG60" s="106" t="s">
        <v>179</v>
      </c>
      <c r="AH60" s="106" t="s">
        <v>179</v>
      </c>
      <c r="AI60" s="5" t="s">
        <v>179</v>
      </c>
      <c r="AJ60" s="5" t="s">
        <v>179</v>
      </c>
      <c r="AK60" s="106" t="s">
        <v>179</v>
      </c>
      <c r="AL60" s="106" t="s">
        <v>179</v>
      </c>
      <c r="AM60" s="122">
        <v>20000</v>
      </c>
      <c r="AN60" s="123"/>
      <c r="AO60" s="104">
        <f t="shared" si="0"/>
        <v>20000</v>
      </c>
    </row>
    <row r="61" spans="1:41" ht="25.5" x14ac:dyDescent="0.25">
      <c r="A61" s="20" t="s">
        <v>516</v>
      </c>
      <c r="B61" s="61" t="s">
        <v>313</v>
      </c>
      <c r="C61" s="61" t="s">
        <v>314</v>
      </c>
      <c r="D61" s="34" t="s">
        <v>86</v>
      </c>
      <c r="E61" s="34" t="s">
        <v>85</v>
      </c>
      <c r="F61" s="61" t="s">
        <v>203</v>
      </c>
      <c r="G61" s="13">
        <v>12855</v>
      </c>
      <c r="H61" s="10" t="s">
        <v>315</v>
      </c>
      <c r="I61" s="11">
        <v>44048</v>
      </c>
      <c r="J61" s="11">
        <v>44413</v>
      </c>
      <c r="K61" s="85" t="s">
        <v>312</v>
      </c>
      <c r="L61" s="95" t="s">
        <v>198</v>
      </c>
      <c r="M61" s="6" t="s">
        <v>199</v>
      </c>
      <c r="N61" s="11">
        <v>44053</v>
      </c>
      <c r="O61" s="106">
        <v>1076549.76</v>
      </c>
      <c r="P61" s="10">
        <v>12863</v>
      </c>
      <c r="Q61" s="11">
        <v>44053</v>
      </c>
      <c r="R61" s="11">
        <v>44418</v>
      </c>
      <c r="S61" s="34" t="s">
        <v>316</v>
      </c>
      <c r="T61" s="83" t="s">
        <v>312</v>
      </c>
      <c r="U61" s="5" t="s">
        <v>249</v>
      </c>
      <c r="V61" s="5" t="s">
        <v>179</v>
      </c>
      <c r="W61" s="5" t="s">
        <v>143</v>
      </c>
      <c r="X61" s="5" t="s">
        <v>179</v>
      </c>
      <c r="Y61" s="5" t="s">
        <v>179</v>
      </c>
      <c r="Z61" s="5" t="s">
        <v>179</v>
      </c>
      <c r="AA61" s="5" t="s">
        <v>179</v>
      </c>
      <c r="AB61" s="5" t="s">
        <v>179</v>
      </c>
      <c r="AC61" s="37" t="s">
        <v>179</v>
      </c>
      <c r="AD61" s="37" t="s">
        <v>179</v>
      </c>
      <c r="AE61" s="5" t="s">
        <v>179</v>
      </c>
      <c r="AF61" s="5" t="s">
        <v>179</v>
      </c>
      <c r="AG61" s="106" t="s">
        <v>179</v>
      </c>
      <c r="AH61" s="106" t="s">
        <v>179</v>
      </c>
      <c r="AI61" s="5" t="s">
        <v>179</v>
      </c>
      <c r="AJ61" s="5" t="s">
        <v>179</v>
      </c>
      <c r="AK61" s="106" t="s">
        <v>179</v>
      </c>
      <c r="AL61" s="106" t="s">
        <v>179</v>
      </c>
      <c r="AM61" s="122">
        <v>180801.36</v>
      </c>
      <c r="AN61" s="123">
        <f>13272.08+13272.08+2716.63+3919.41+6636.04+34111.71+58094.8+68224.89</f>
        <v>200247.64</v>
      </c>
      <c r="AO61" s="104">
        <f t="shared" si="0"/>
        <v>381049</v>
      </c>
    </row>
    <row r="62" spans="1:41" ht="51" x14ac:dyDescent="0.25">
      <c r="A62" s="20" t="s">
        <v>517</v>
      </c>
      <c r="B62" s="61" t="s">
        <v>450</v>
      </c>
      <c r="C62" s="61" t="s">
        <v>328</v>
      </c>
      <c r="D62" s="34" t="s">
        <v>86</v>
      </c>
      <c r="E62" s="34" t="s">
        <v>85</v>
      </c>
      <c r="F62" s="61" t="s">
        <v>332</v>
      </c>
      <c r="G62" s="13">
        <v>12855</v>
      </c>
      <c r="H62" s="10" t="s">
        <v>329</v>
      </c>
      <c r="I62" s="11">
        <v>44053</v>
      </c>
      <c r="J62" s="11">
        <v>44418</v>
      </c>
      <c r="K62" s="85" t="s">
        <v>317</v>
      </c>
      <c r="L62" s="95" t="s">
        <v>333</v>
      </c>
      <c r="M62" s="6" t="s">
        <v>318</v>
      </c>
      <c r="N62" s="11">
        <v>44053</v>
      </c>
      <c r="O62" s="106">
        <v>285426</v>
      </c>
      <c r="P62" s="10">
        <v>12863</v>
      </c>
      <c r="Q62" s="11">
        <v>44053</v>
      </c>
      <c r="R62" s="11">
        <v>44418</v>
      </c>
      <c r="S62" s="34">
        <v>126</v>
      </c>
      <c r="T62" s="83" t="s">
        <v>317</v>
      </c>
      <c r="U62" s="5" t="s">
        <v>249</v>
      </c>
      <c r="V62" s="5" t="s">
        <v>179</v>
      </c>
      <c r="W62" s="5" t="s">
        <v>143</v>
      </c>
      <c r="X62" s="5" t="s">
        <v>179</v>
      </c>
      <c r="Y62" s="5" t="s">
        <v>179</v>
      </c>
      <c r="Z62" s="5" t="s">
        <v>179</v>
      </c>
      <c r="AA62" s="5" t="s">
        <v>179</v>
      </c>
      <c r="AB62" s="5" t="s">
        <v>179</v>
      </c>
      <c r="AC62" s="37" t="s">
        <v>179</v>
      </c>
      <c r="AD62" s="37" t="s">
        <v>179</v>
      </c>
      <c r="AE62" s="5" t="s">
        <v>179</v>
      </c>
      <c r="AF62" s="5" t="s">
        <v>179</v>
      </c>
      <c r="AG62" s="106" t="s">
        <v>179</v>
      </c>
      <c r="AH62" s="106" t="s">
        <v>179</v>
      </c>
      <c r="AI62" s="5" t="s">
        <v>179</v>
      </c>
      <c r="AJ62" s="5" t="s">
        <v>179</v>
      </c>
      <c r="AK62" s="106" t="s">
        <v>179</v>
      </c>
      <c r="AL62" s="106" t="s">
        <v>179</v>
      </c>
      <c r="AM62" s="122">
        <v>182911.47</v>
      </c>
      <c r="AN62" s="123">
        <f>71904.67+21884.03+50020.64+3126.29+18757.74+59399.51+81283.54+81283.54+81283.54</f>
        <v>468943.49999999994</v>
      </c>
      <c r="AO62" s="104">
        <f t="shared" si="0"/>
        <v>651854.97</v>
      </c>
    </row>
    <row r="63" spans="1:41" ht="38.25" x14ac:dyDescent="0.25">
      <c r="A63" s="20" t="s">
        <v>518</v>
      </c>
      <c r="B63" s="61" t="s">
        <v>330</v>
      </c>
      <c r="C63" s="61" t="s">
        <v>331</v>
      </c>
      <c r="D63" s="34" t="s">
        <v>86</v>
      </c>
      <c r="E63" s="34" t="s">
        <v>85</v>
      </c>
      <c r="F63" s="61" t="s">
        <v>327</v>
      </c>
      <c r="G63" s="13">
        <v>12855</v>
      </c>
      <c r="H63" s="10" t="s">
        <v>329</v>
      </c>
      <c r="I63" s="11">
        <v>44053</v>
      </c>
      <c r="J63" s="11">
        <v>44418</v>
      </c>
      <c r="K63" s="85" t="s">
        <v>335</v>
      </c>
      <c r="L63" s="95" t="s">
        <v>334</v>
      </c>
      <c r="M63" s="6" t="s">
        <v>319</v>
      </c>
      <c r="N63" s="11">
        <v>44053</v>
      </c>
      <c r="O63" s="106">
        <v>285426</v>
      </c>
      <c r="P63" s="10">
        <v>12863</v>
      </c>
      <c r="Q63" s="11">
        <v>44053</v>
      </c>
      <c r="R63" s="11">
        <v>44053</v>
      </c>
      <c r="S63" s="34" t="s">
        <v>336</v>
      </c>
      <c r="T63" s="83" t="s">
        <v>335</v>
      </c>
      <c r="U63" s="5" t="s">
        <v>249</v>
      </c>
      <c r="V63" s="5" t="s">
        <v>179</v>
      </c>
      <c r="W63" s="5" t="s">
        <v>337</v>
      </c>
      <c r="X63" s="5" t="s">
        <v>179</v>
      </c>
      <c r="Y63" s="5" t="s">
        <v>179</v>
      </c>
      <c r="Z63" s="5" t="s">
        <v>179</v>
      </c>
      <c r="AA63" s="5" t="s">
        <v>179</v>
      </c>
      <c r="AB63" s="5" t="s">
        <v>179</v>
      </c>
      <c r="AC63" s="37" t="s">
        <v>179</v>
      </c>
      <c r="AD63" s="37" t="s">
        <v>179</v>
      </c>
      <c r="AE63" s="5" t="s">
        <v>179</v>
      </c>
      <c r="AF63" s="5" t="s">
        <v>179</v>
      </c>
      <c r="AG63" s="106" t="s">
        <v>179</v>
      </c>
      <c r="AH63" s="106" t="s">
        <v>179</v>
      </c>
      <c r="AI63" s="5" t="s">
        <v>179</v>
      </c>
      <c r="AJ63" s="5" t="s">
        <v>179</v>
      </c>
      <c r="AK63" s="106" t="s">
        <v>179</v>
      </c>
      <c r="AL63" s="106" t="s">
        <v>179</v>
      </c>
      <c r="AM63" s="122">
        <v>64220.85</v>
      </c>
      <c r="AN63" s="123">
        <f>9514.2+9514.2+23785.5+23785.5+21248.38+23785.5</f>
        <v>111633.28</v>
      </c>
      <c r="AO63" s="104">
        <f t="shared" si="0"/>
        <v>175854.13</v>
      </c>
    </row>
    <row r="64" spans="1:41" ht="38.25" x14ac:dyDescent="0.25">
      <c r="A64" s="20" t="s">
        <v>519</v>
      </c>
      <c r="B64" s="61" t="s">
        <v>545</v>
      </c>
      <c r="C64" s="61" t="s">
        <v>546</v>
      </c>
      <c r="D64" s="34" t="s">
        <v>86</v>
      </c>
      <c r="E64" s="34" t="s">
        <v>85</v>
      </c>
      <c r="F64" s="61" t="s">
        <v>327</v>
      </c>
      <c r="G64" s="13">
        <v>12856</v>
      </c>
      <c r="H64" s="10" t="s">
        <v>449</v>
      </c>
      <c r="I64" s="5" t="s">
        <v>179</v>
      </c>
      <c r="J64" s="5" t="s">
        <v>179</v>
      </c>
      <c r="K64" s="85" t="s">
        <v>547</v>
      </c>
      <c r="L64" s="95" t="s">
        <v>334</v>
      </c>
      <c r="M64" s="6" t="s">
        <v>548</v>
      </c>
      <c r="N64" s="11">
        <v>44237</v>
      </c>
      <c r="O64" s="106">
        <v>285426</v>
      </c>
      <c r="P64" s="10">
        <v>12983</v>
      </c>
      <c r="Q64" s="11">
        <v>44237</v>
      </c>
      <c r="R64" s="11">
        <v>44532</v>
      </c>
      <c r="S64" s="34" t="s">
        <v>257</v>
      </c>
      <c r="T64" s="83"/>
      <c r="U64" s="5" t="s">
        <v>249</v>
      </c>
      <c r="V64" s="5"/>
      <c r="W64" s="5" t="s">
        <v>337</v>
      </c>
      <c r="X64" s="5"/>
      <c r="Y64" s="5"/>
      <c r="Z64" s="5"/>
      <c r="AA64" s="5"/>
      <c r="AB64" s="5"/>
      <c r="AC64" s="37"/>
      <c r="AD64" s="37"/>
      <c r="AE64" s="5"/>
      <c r="AF64" s="5"/>
      <c r="AG64" s="106"/>
      <c r="AH64" s="106"/>
      <c r="AI64" s="5"/>
      <c r="AJ64" s="5"/>
      <c r="AK64" s="106"/>
      <c r="AL64" s="106"/>
      <c r="AM64" s="122"/>
      <c r="AN64" s="123">
        <f>16808.42+22199.8</f>
        <v>39008.22</v>
      </c>
      <c r="AO64" s="104"/>
    </row>
    <row r="65" spans="1:41" ht="38.25" x14ac:dyDescent="0.25">
      <c r="A65" s="20" t="s">
        <v>520</v>
      </c>
      <c r="B65" s="61" t="s">
        <v>450</v>
      </c>
      <c r="C65" s="61" t="s">
        <v>328</v>
      </c>
      <c r="D65" s="34" t="s">
        <v>86</v>
      </c>
      <c r="E65" s="34" t="s">
        <v>85</v>
      </c>
      <c r="F65" s="61" t="s">
        <v>327</v>
      </c>
      <c r="G65" s="13"/>
      <c r="H65" s="10" t="s">
        <v>449</v>
      </c>
      <c r="I65" s="5" t="s">
        <v>179</v>
      </c>
      <c r="J65" s="5" t="s">
        <v>179</v>
      </c>
      <c r="K65" s="85" t="s">
        <v>467</v>
      </c>
      <c r="L65" s="95" t="s">
        <v>334</v>
      </c>
      <c r="M65" s="6" t="s">
        <v>468</v>
      </c>
      <c r="N65" s="11">
        <v>44053</v>
      </c>
      <c r="O65" s="106">
        <v>285426</v>
      </c>
      <c r="P65" s="10"/>
      <c r="Q65" s="11">
        <v>44053</v>
      </c>
      <c r="R65" s="11">
        <v>44417</v>
      </c>
      <c r="S65" s="34" t="s">
        <v>336</v>
      </c>
      <c r="T65" s="83"/>
      <c r="U65" s="5" t="s">
        <v>249</v>
      </c>
      <c r="V65" s="5"/>
      <c r="W65" s="5" t="s">
        <v>143</v>
      </c>
      <c r="X65" s="5"/>
      <c r="Y65" s="5"/>
      <c r="Z65" s="5"/>
      <c r="AA65" s="5"/>
      <c r="AB65" s="5"/>
      <c r="AC65" s="37"/>
      <c r="AD65" s="37"/>
      <c r="AE65" s="5"/>
      <c r="AF65" s="5"/>
      <c r="AG65" s="106"/>
      <c r="AH65" s="106"/>
      <c r="AI65" s="5"/>
      <c r="AJ65" s="5"/>
      <c r="AK65" s="106"/>
      <c r="AL65" s="106"/>
      <c r="AM65" s="122"/>
      <c r="AN65" s="123">
        <v>4757.1000000000004</v>
      </c>
      <c r="AO65" s="104"/>
    </row>
    <row r="66" spans="1:41" ht="51" x14ac:dyDescent="0.25">
      <c r="A66" s="20" t="s">
        <v>521</v>
      </c>
      <c r="B66" s="61" t="s">
        <v>338</v>
      </c>
      <c r="C66" s="61" t="s">
        <v>339</v>
      </c>
      <c r="D66" s="34" t="s">
        <v>86</v>
      </c>
      <c r="E66" s="34" t="s">
        <v>85</v>
      </c>
      <c r="F66" s="61" t="s">
        <v>341</v>
      </c>
      <c r="G66" s="13">
        <v>12904</v>
      </c>
      <c r="H66" s="10" t="s">
        <v>340</v>
      </c>
      <c r="I66" s="11">
        <v>44117</v>
      </c>
      <c r="J66" s="11">
        <v>44482</v>
      </c>
      <c r="K66" s="85" t="s">
        <v>320</v>
      </c>
      <c r="L66" s="95" t="s">
        <v>321</v>
      </c>
      <c r="M66" s="6" t="s">
        <v>154</v>
      </c>
      <c r="N66" s="11">
        <v>44117</v>
      </c>
      <c r="O66" s="106">
        <v>35620</v>
      </c>
      <c r="P66" s="10">
        <v>12904</v>
      </c>
      <c r="Q66" s="11">
        <v>44117</v>
      </c>
      <c r="R66" s="11">
        <v>44196</v>
      </c>
      <c r="S66" s="34" t="s">
        <v>316</v>
      </c>
      <c r="T66" s="83" t="s">
        <v>320</v>
      </c>
      <c r="U66" s="5" t="s">
        <v>249</v>
      </c>
      <c r="V66" s="5" t="s">
        <v>179</v>
      </c>
      <c r="W66" s="5" t="s">
        <v>146</v>
      </c>
      <c r="X66" s="5" t="s">
        <v>179</v>
      </c>
      <c r="Y66" s="5" t="s">
        <v>179</v>
      </c>
      <c r="Z66" s="5" t="s">
        <v>179</v>
      </c>
      <c r="AA66" s="5" t="s">
        <v>179</v>
      </c>
      <c r="AB66" s="5" t="s">
        <v>179</v>
      </c>
      <c r="AC66" s="37" t="s">
        <v>179</v>
      </c>
      <c r="AD66" s="37" t="s">
        <v>179</v>
      </c>
      <c r="AE66" s="5" t="s">
        <v>179</v>
      </c>
      <c r="AF66" s="5" t="s">
        <v>179</v>
      </c>
      <c r="AG66" s="106" t="s">
        <v>179</v>
      </c>
      <c r="AH66" s="106" t="s">
        <v>179</v>
      </c>
      <c r="AI66" s="5" t="s">
        <v>179</v>
      </c>
      <c r="AJ66" s="5" t="s">
        <v>179</v>
      </c>
      <c r="AK66" s="106" t="s">
        <v>179</v>
      </c>
      <c r="AL66" s="106" t="s">
        <v>179</v>
      </c>
      <c r="AM66" s="122">
        <v>22255</v>
      </c>
      <c r="AN66" s="123"/>
      <c r="AO66" s="104">
        <f t="shared" si="0"/>
        <v>22255</v>
      </c>
    </row>
    <row r="67" spans="1:41" ht="38.25" x14ac:dyDescent="0.25">
      <c r="A67" s="20" t="s">
        <v>522</v>
      </c>
      <c r="B67" s="61" t="s">
        <v>342</v>
      </c>
      <c r="C67" s="61" t="s">
        <v>343</v>
      </c>
      <c r="D67" s="34" t="s">
        <v>86</v>
      </c>
      <c r="E67" s="34" t="s">
        <v>85</v>
      </c>
      <c r="F67" s="61" t="s">
        <v>327</v>
      </c>
      <c r="G67" s="13">
        <v>12894</v>
      </c>
      <c r="H67" s="10" t="s">
        <v>344</v>
      </c>
      <c r="I67" s="11">
        <v>43836</v>
      </c>
      <c r="J67" s="11">
        <v>44202</v>
      </c>
      <c r="K67" s="85" t="s">
        <v>322</v>
      </c>
      <c r="L67" s="95" t="s">
        <v>323</v>
      </c>
      <c r="M67" s="6" t="s">
        <v>156</v>
      </c>
      <c r="N67" s="11">
        <v>44103</v>
      </c>
      <c r="O67" s="106">
        <v>326960</v>
      </c>
      <c r="P67" s="10">
        <v>12894</v>
      </c>
      <c r="Q67" s="11"/>
      <c r="R67" s="11">
        <v>44103</v>
      </c>
      <c r="S67" s="34">
        <v>101</v>
      </c>
      <c r="T67" s="83" t="s">
        <v>322</v>
      </c>
      <c r="U67" s="5" t="s">
        <v>249</v>
      </c>
      <c r="V67" s="5" t="s">
        <v>179</v>
      </c>
      <c r="W67" s="5" t="s">
        <v>146</v>
      </c>
      <c r="X67" s="5" t="s">
        <v>179</v>
      </c>
      <c r="Y67" s="5" t="s">
        <v>179</v>
      </c>
      <c r="Z67" s="5" t="s">
        <v>179</v>
      </c>
      <c r="AA67" s="5" t="s">
        <v>179</v>
      </c>
      <c r="AB67" s="5" t="s">
        <v>179</v>
      </c>
      <c r="AC67" s="37" t="s">
        <v>179</v>
      </c>
      <c r="AD67" s="37" t="s">
        <v>179</v>
      </c>
      <c r="AE67" s="5" t="s">
        <v>179</v>
      </c>
      <c r="AF67" s="5" t="s">
        <v>179</v>
      </c>
      <c r="AG67" s="106" t="s">
        <v>179</v>
      </c>
      <c r="AH67" s="106" t="s">
        <v>179</v>
      </c>
      <c r="AI67" s="5" t="s">
        <v>179</v>
      </c>
      <c r="AJ67" s="5" t="s">
        <v>179</v>
      </c>
      <c r="AK67" s="106" t="s">
        <v>179</v>
      </c>
      <c r="AL67" s="106" t="s">
        <v>179</v>
      </c>
      <c r="AM67" s="122">
        <v>208377</v>
      </c>
      <c r="AN67" s="123"/>
      <c r="AO67" s="104">
        <f t="shared" si="0"/>
        <v>208377</v>
      </c>
    </row>
    <row r="68" spans="1:41" ht="38.25" x14ac:dyDescent="0.25">
      <c r="A68" s="20" t="s">
        <v>523</v>
      </c>
      <c r="B68" s="61" t="s">
        <v>338</v>
      </c>
      <c r="C68" s="61" t="s">
        <v>339</v>
      </c>
      <c r="D68" s="34" t="s">
        <v>86</v>
      </c>
      <c r="E68" s="34" t="s">
        <v>85</v>
      </c>
      <c r="F68" s="61" t="s">
        <v>327</v>
      </c>
      <c r="G68" s="13">
        <v>12904</v>
      </c>
      <c r="H68" s="10" t="s">
        <v>345</v>
      </c>
      <c r="I68" s="11">
        <v>44117</v>
      </c>
      <c r="J68" s="11">
        <v>44482</v>
      </c>
      <c r="K68" s="85" t="s">
        <v>324</v>
      </c>
      <c r="L68" s="95" t="s">
        <v>325</v>
      </c>
      <c r="M68" s="6" t="s">
        <v>326</v>
      </c>
      <c r="N68" s="11">
        <v>44117</v>
      </c>
      <c r="O68" s="106">
        <v>4450</v>
      </c>
      <c r="P68" s="10">
        <v>12904</v>
      </c>
      <c r="Q68" s="11">
        <v>44117</v>
      </c>
      <c r="R68" s="11">
        <v>44196</v>
      </c>
      <c r="S68" s="34">
        <v>117</v>
      </c>
      <c r="T68" s="83" t="s">
        <v>324</v>
      </c>
      <c r="U68" s="5" t="s">
        <v>249</v>
      </c>
      <c r="V68" s="5" t="s">
        <v>179</v>
      </c>
      <c r="W68" s="5" t="s">
        <v>146</v>
      </c>
      <c r="X68" s="5" t="s">
        <v>179</v>
      </c>
      <c r="Y68" s="5" t="s">
        <v>179</v>
      </c>
      <c r="Z68" s="5" t="s">
        <v>179</v>
      </c>
      <c r="AA68" s="5" t="s">
        <v>179</v>
      </c>
      <c r="AB68" s="5" t="s">
        <v>179</v>
      </c>
      <c r="AC68" s="37" t="s">
        <v>179</v>
      </c>
      <c r="AD68" s="37" t="s">
        <v>179</v>
      </c>
      <c r="AE68" s="5" t="s">
        <v>179</v>
      </c>
      <c r="AF68" s="5" t="s">
        <v>179</v>
      </c>
      <c r="AG68" s="106" t="s">
        <v>179</v>
      </c>
      <c r="AH68" s="106" t="s">
        <v>179</v>
      </c>
      <c r="AI68" s="5" t="s">
        <v>179</v>
      </c>
      <c r="AJ68" s="5" t="s">
        <v>179</v>
      </c>
      <c r="AK68" s="106" t="s">
        <v>179</v>
      </c>
      <c r="AL68" s="106" t="s">
        <v>179</v>
      </c>
      <c r="AM68" s="122">
        <v>2225</v>
      </c>
      <c r="AN68" s="123"/>
      <c r="AO68" s="104">
        <f t="shared" si="0"/>
        <v>2225</v>
      </c>
    </row>
    <row r="69" spans="1:41" x14ac:dyDescent="0.25">
      <c r="A69" s="20" t="s">
        <v>524</v>
      </c>
      <c r="B69" s="61" t="s">
        <v>351</v>
      </c>
      <c r="C69" s="61" t="s">
        <v>352</v>
      </c>
      <c r="D69" s="34" t="s">
        <v>86</v>
      </c>
      <c r="E69" s="34" t="s">
        <v>85</v>
      </c>
      <c r="F69" s="61" t="s">
        <v>353</v>
      </c>
      <c r="G69" s="13" t="s">
        <v>179</v>
      </c>
      <c r="H69" s="10" t="s">
        <v>346</v>
      </c>
      <c r="I69" s="11">
        <v>44088</v>
      </c>
      <c r="J69" s="11">
        <v>44196</v>
      </c>
      <c r="K69" s="85" t="s">
        <v>347</v>
      </c>
      <c r="L69" s="95" t="s">
        <v>348</v>
      </c>
      <c r="M69" s="6" t="s">
        <v>354</v>
      </c>
      <c r="N69" s="11">
        <v>44174</v>
      </c>
      <c r="O69" s="106">
        <v>64788</v>
      </c>
      <c r="P69" s="10">
        <v>12927</v>
      </c>
      <c r="Q69" s="11" t="s">
        <v>179</v>
      </c>
      <c r="R69" s="11" t="s">
        <v>179</v>
      </c>
      <c r="S69" s="34">
        <v>117</v>
      </c>
      <c r="T69" s="83" t="s">
        <v>347</v>
      </c>
      <c r="U69" s="5" t="s">
        <v>249</v>
      </c>
      <c r="V69" s="5" t="s">
        <v>179</v>
      </c>
      <c r="W69" s="5" t="s">
        <v>143</v>
      </c>
      <c r="X69" s="5" t="s">
        <v>179</v>
      </c>
      <c r="Y69" s="5" t="s">
        <v>179</v>
      </c>
      <c r="Z69" s="5" t="s">
        <v>179</v>
      </c>
      <c r="AA69" s="5" t="s">
        <v>179</v>
      </c>
      <c r="AB69" s="5" t="s">
        <v>179</v>
      </c>
      <c r="AC69" s="37" t="s">
        <v>179</v>
      </c>
      <c r="AD69" s="37" t="s">
        <v>179</v>
      </c>
      <c r="AE69" s="5" t="s">
        <v>179</v>
      </c>
      <c r="AF69" s="5" t="s">
        <v>179</v>
      </c>
      <c r="AG69" s="106" t="s">
        <v>179</v>
      </c>
      <c r="AH69" s="106" t="s">
        <v>179</v>
      </c>
      <c r="AI69" s="5" t="s">
        <v>179</v>
      </c>
      <c r="AJ69" s="5" t="s">
        <v>179</v>
      </c>
      <c r="AK69" s="106" t="s">
        <v>179</v>
      </c>
      <c r="AL69" s="106" t="s">
        <v>179</v>
      </c>
      <c r="AM69" s="122">
        <v>10798</v>
      </c>
      <c r="AN69" s="123">
        <v>5399</v>
      </c>
      <c r="AO69" s="104">
        <f t="shared" si="0"/>
        <v>16197</v>
      </c>
    </row>
    <row r="70" spans="1:41" ht="38.25" x14ac:dyDescent="0.25">
      <c r="A70" s="20" t="s">
        <v>525</v>
      </c>
      <c r="B70" s="61" t="s">
        <v>359</v>
      </c>
      <c r="C70" s="61" t="s">
        <v>360</v>
      </c>
      <c r="D70" s="34" t="s">
        <v>86</v>
      </c>
      <c r="E70" s="34" t="s">
        <v>85</v>
      </c>
      <c r="F70" s="61" t="s">
        <v>355</v>
      </c>
      <c r="G70" s="13">
        <v>12612</v>
      </c>
      <c r="H70" s="10" t="s">
        <v>227</v>
      </c>
      <c r="I70" s="11" t="s">
        <v>179</v>
      </c>
      <c r="J70" s="11" t="s">
        <v>179</v>
      </c>
      <c r="K70" s="85" t="s">
        <v>349</v>
      </c>
      <c r="L70" s="95" t="s">
        <v>164</v>
      </c>
      <c r="M70" s="6" t="s">
        <v>361</v>
      </c>
      <c r="N70" s="11">
        <v>43894</v>
      </c>
      <c r="O70" s="106">
        <v>8220.7999999999993</v>
      </c>
      <c r="P70" s="10">
        <v>12759</v>
      </c>
      <c r="Q70" s="11" t="s">
        <v>362</v>
      </c>
      <c r="R70" s="11">
        <v>43830</v>
      </c>
      <c r="S70" s="34" t="s">
        <v>292</v>
      </c>
      <c r="T70" s="83" t="s">
        <v>349</v>
      </c>
      <c r="U70" s="5" t="s">
        <v>249</v>
      </c>
      <c r="V70" s="5" t="s">
        <v>179</v>
      </c>
      <c r="W70" s="5" t="s">
        <v>146</v>
      </c>
      <c r="X70" s="5" t="s">
        <v>179</v>
      </c>
      <c r="Y70" s="5" t="s">
        <v>179</v>
      </c>
      <c r="Z70" s="5" t="s">
        <v>179</v>
      </c>
      <c r="AA70" s="5" t="s">
        <v>179</v>
      </c>
      <c r="AB70" s="5" t="s">
        <v>179</v>
      </c>
      <c r="AC70" s="37" t="s">
        <v>179</v>
      </c>
      <c r="AD70" s="37" t="s">
        <v>179</v>
      </c>
      <c r="AE70" s="5" t="s">
        <v>179</v>
      </c>
      <c r="AF70" s="5" t="s">
        <v>179</v>
      </c>
      <c r="AG70" s="106" t="s">
        <v>179</v>
      </c>
      <c r="AH70" s="106" t="s">
        <v>179</v>
      </c>
      <c r="AI70" s="5" t="s">
        <v>179</v>
      </c>
      <c r="AJ70" s="5" t="s">
        <v>179</v>
      </c>
      <c r="AK70" s="106" t="s">
        <v>179</v>
      </c>
      <c r="AL70" s="106" t="s">
        <v>179</v>
      </c>
      <c r="AM70" s="122">
        <v>807.68</v>
      </c>
      <c r="AN70" s="123"/>
      <c r="AO70" s="104">
        <f t="shared" si="0"/>
        <v>807.68</v>
      </c>
    </row>
    <row r="71" spans="1:41" ht="51" x14ac:dyDescent="0.25">
      <c r="A71" s="20" t="s">
        <v>526</v>
      </c>
      <c r="B71" s="61" t="s">
        <v>287</v>
      </c>
      <c r="C71" s="61" t="s">
        <v>352</v>
      </c>
      <c r="D71" s="34" t="s">
        <v>86</v>
      </c>
      <c r="E71" s="34" t="s">
        <v>85</v>
      </c>
      <c r="F71" s="61" t="s">
        <v>357</v>
      </c>
      <c r="G71" s="13" t="s">
        <v>179</v>
      </c>
      <c r="H71" s="10" t="s">
        <v>346</v>
      </c>
      <c r="I71" s="11">
        <v>44088</v>
      </c>
      <c r="J71" s="11">
        <v>44196</v>
      </c>
      <c r="K71" s="85" t="s">
        <v>350</v>
      </c>
      <c r="L71" s="95" t="s">
        <v>390</v>
      </c>
      <c r="M71" s="6" t="s">
        <v>356</v>
      </c>
      <c r="N71" s="11">
        <v>44138</v>
      </c>
      <c r="O71" s="106">
        <v>149608</v>
      </c>
      <c r="P71" s="10">
        <v>12927</v>
      </c>
      <c r="Q71" s="11">
        <v>44138</v>
      </c>
      <c r="R71" s="11">
        <v>44503</v>
      </c>
      <c r="S71" s="34" t="s">
        <v>316</v>
      </c>
      <c r="T71" s="83" t="s">
        <v>350</v>
      </c>
      <c r="U71" s="5" t="s">
        <v>249</v>
      </c>
      <c r="V71" s="5" t="s">
        <v>179</v>
      </c>
      <c r="W71" s="5" t="s">
        <v>143</v>
      </c>
      <c r="X71" s="5" t="s">
        <v>179</v>
      </c>
      <c r="Y71" s="5">
        <v>1</v>
      </c>
      <c r="Z71" s="11">
        <v>44309</v>
      </c>
      <c r="AA71" s="10">
        <v>13034</v>
      </c>
      <c r="AB71" s="5" t="s">
        <v>430</v>
      </c>
      <c r="AC71" s="37" t="s">
        <v>179</v>
      </c>
      <c r="AD71" s="37" t="s">
        <v>179</v>
      </c>
      <c r="AE71" s="5" t="s">
        <v>179</v>
      </c>
      <c r="AF71" s="5" t="s">
        <v>179</v>
      </c>
      <c r="AG71" s="106" t="s">
        <v>179</v>
      </c>
      <c r="AH71" s="106" t="s">
        <v>179</v>
      </c>
      <c r="AI71" s="5" t="s">
        <v>179</v>
      </c>
      <c r="AJ71" s="5" t="s">
        <v>179</v>
      </c>
      <c r="AK71" s="106" t="s">
        <v>179</v>
      </c>
      <c r="AL71" s="106" t="s">
        <v>179</v>
      </c>
      <c r="AM71" s="122">
        <v>8256</v>
      </c>
      <c r="AN71" s="123">
        <f>8256+8256+8256+6192+8256</f>
        <v>39216</v>
      </c>
      <c r="AO71" s="104">
        <f t="shared" si="0"/>
        <v>47472</v>
      </c>
    </row>
    <row r="72" spans="1:41" ht="38.25" x14ac:dyDescent="0.25">
      <c r="A72" s="20" t="s">
        <v>527</v>
      </c>
      <c r="B72" s="61" t="s">
        <v>377</v>
      </c>
      <c r="C72" s="61" t="s">
        <v>378</v>
      </c>
      <c r="D72" s="34" t="s">
        <v>86</v>
      </c>
      <c r="E72" s="34" t="s">
        <v>85</v>
      </c>
      <c r="F72" s="61" t="s">
        <v>376</v>
      </c>
      <c r="G72" s="13" t="s">
        <v>179</v>
      </c>
      <c r="H72" s="10" t="s">
        <v>379</v>
      </c>
      <c r="I72" s="11" t="s">
        <v>179</v>
      </c>
      <c r="J72" s="11" t="s">
        <v>179</v>
      </c>
      <c r="K72" s="85" t="s">
        <v>363</v>
      </c>
      <c r="L72" s="95" t="s">
        <v>364</v>
      </c>
      <c r="M72" s="6" t="s">
        <v>365</v>
      </c>
      <c r="N72" s="11">
        <v>43888</v>
      </c>
      <c r="O72" s="106">
        <v>24150</v>
      </c>
      <c r="P72" s="10">
        <v>12750</v>
      </c>
      <c r="Q72" s="11">
        <v>43888</v>
      </c>
      <c r="R72" s="11">
        <v>44196</v>
      </c>
      <c r="S72" s="34" t="s">
        <v>358</v>
      </c>
      <c r="T72" s="85" t="s">
        <v>363</v>
      </c>
      <c r="U72" s="5" t="s">
        <v>249</v>
      </c>
      <c r="V72" s="5" t="s">
        <v>179</v>
      </c>
      <c r="W72" s="5" t="s">
        <v>147</v>
      </c>
      <c r="X72" s="5" t="s">
        <v>179</v>
      </c>
      <c r="Y72" s="5">
        <v>1</v>
      </c>
      <c r="Z72" s="11">
        <v>44195</v>
      </c>
      <c r="AA72" s="10">
        <v>12954</v>
      </c>
      <c r="AB72" s="5" t="s">
        <v>187</v>
      </c>
      <c r="AC72" s="9">
        <v>44197</v>
      </c>
      <c r="AD72" s="9">
        <v>44561</v>
      </c>
      <c r="AE72" s="5" t="s">
        <v>179</v>
      </c>
      <c r="AF72" s="5" t="s">
        <v>179</v>
      </c>
      <c r="AG72" s="106" t="s">
        <v>179</v>
      </c>
      <c r="AH72" s="106" t="s">
        <v>179</v>
      </c>
      <c r="AI72" s="5" t="s">
        <v>179</v>
      </c>
      <c r="AJ72" s="5" t="s">
        <v>179</v>
      </c>
      <c r="AK72" s="106" t="s">
        <v>179</v>
      </c>
      <c r="AL72" s="106" t="s">
        <v>179</v>
      </c>
      <c r="AM72" s="122">
        <v>6925.5</v>
      </c>
      <c r="AN72" s="123"/>
      <c r="AO72" s="104">
        <f t="shared" si="0"/>
        <v>6925.5</v>
      </c>
    </row>
    <row r="73" spans="1:41" ht="51" x14ac:dyDescent="0.25">
      <c r="A73" s="20" t="s">
        <v>528</v>
      </c>
      <c r="B73" s="61" t="s">
        <v>372</v>
      </c>
      <c r="C73" s="61" t="s">
        <v>373</v>
      </c>
      <c r="D73" s="34" t="s">
        <v>86</v>
      </c>
      <c r="E73" s="34" t="s">
        <v>85</v>
      </c>
      <c r="F73" s="61" t="s">
        <v>374</v>
      </c>
      <c r="G73" s="13" t="s">
        <v>179</v>
      </c>
      <c r="H73" s="10" t="s">
        <v>179</v>
      </c>
      <c r="I73" s="11" t="s">
        <v>179</v>
      </c>
      <c r="J73" s="11" t="s">
        <v>179</v>
      </c>
      <c r="K73" s="85" t="s">
        <v>366</v>
      </c>
      <c r="L73" s="95" t="s">
        <v>367</v>
      </c>
      <c r="M73" s="6" t="s">
        <v>369</v>
      </c>
      <c r="N73" s="11">
        <v>44117</v>
      </c>
      <c r="O73" s="106">
        <v>105760</v>
      </c>
      <c r="P73" s="10">
        <v>12909</v>
      </c>
      <c r="Q73" s="11">
        <v>44117</v>
      </c>
      <c r="R73" s="11">
        <v>44299</v>
      </c>
      <c r="S73" s="34" t="s">
        <v>358</v>
      </c>
      <c r="T73" s="85" t="s">
        <v>366</v>
      </c>
      <c r="U73" s="5" t="s">
        <v>249</v>
      </c>
      <c r="V73" s="5" t="s">
        <v>179</v>
      </c>
      <c r="W73" s="5" t="s">
        <v>147</v>
      </c>
      <c r="X73" s="5" t="s">
        <v>179</v>
      </c>
      <c r="Y73" s="5">
        <v>1</v>
      </c>
      <c r="Z73" s="11">
        <v>44295</v>
      </c>
      <c r="AA73" s="10">
        <v>13028</v>
      </c>
      <c r="AB73" s="5" t="s">
        <v>187</v>
      </c>
      <c r="AC73" s="9">
        <v>44298</v>
      </c>
      <c r="AD73" s="9">
        <v>44478</v>
      </c>
      <c r="AE73" s="5"/>
      <c r="AF73" s="5" t="s">
        <v>179</v>
      </c>
      <c r="AG73" s="106" t="s">
        <v>179</v>
      </c>
      <c r="AH73" s="106" t="s">
        <v>179</v>
      </c>
      <c r="AI73" s="5" t="s">
        <v>179</v>
      </c>
      <c r="AJ73" s="5" t="s">
        <v>179</v>
      </c>
      <c r="AK73" s="106" t="s">
        <v>179</v>
      </c>
      <c r="AL73" s="106" t="s">
        <v>179</v>
      </c>
      <c r="AM73" s="127" t="s">
        <v>179</v>
      </c>
      <c r="AN73" s="123"/>
      <c r="AO73" s="104">
        <f t="shared" ref="AO73:AO84" si="1">AN73</f>
        <v>0</v>
      </c>
    </row>
    <row r="74" spans="1:41" ht="51" x14ac:dyDescent="0.25">
      <c r="A74" s="20" t="s">
        <v>529</v>
      </c>
      <c r="B74" s="61" t="s">
        <v>428</v>
      </c>
      <c r="C74" s="61" t="s">
        <v>179</v>
      </c>
      <c r="D74" s="34" t="s">
        <v>86</v>
      </c>
      <c r="E74" s="34" t="s">
        <v>85</v>
      </c>
      <c r="F74" s="61" t="s">
        <v>375</v>
      </c>
      <c r="G74" s="13" t="s">
        <v>179</v>
      </c>
      <c r="H74" s="10" t="s">
        <v>179</v>
      </c>
      <c r="I74" s="11" t="s">
        <v>179</v>
      </c>
      <c r="J74" s="11" t="s">
        <v>179</v>
      </c>
      <c r="K74" s="87" t="s">
        <v>368</v>
      </c>
      <c r="L74" s="95" t="s">
        <v>371</v>
      </c>
      <c r="M74" s="6" t="s">
        <v>370</v>
      </c>
      <c r="N74" s="11">
        <v>44117</v>
      </c>
      <c r="O74" s="106">
        <v>99115</v>
      </c>
      <c r="P74" s="10">
        <v>12909</v>
      </c>
      <c r="Q74" s="11">
        <v>44117</v>
      </c>
      <c r="R74" s="11" t="s">
        <v>380</v>
      </c>
      <c r="S74" s="34" t="s">
        <v>358</v>
      </c>
      <c r="T74" s="87" t="s">
        <v>368</v>
      </c>
      <c r="U74" s="5" t="s">
        <v>249</v>
      </c>
      <c r="V74" s="5" t="s">
        <v>179</v>
      </c>
      <c r="W74" s="5" t="s">
        <v>147</v>
      </c>
      <c r="X74" s="5" t="s">
        <v>179</v>
      </c>
      <c r="Y74" s="5">
        <v>1</v>
      </c>
      <c r="Z74" s="11">
        <v>44295</v>
      </c>
      <c r="AA74" s="5">
        <v>13028</v>
      </c>
      <c r="AB74" s="5" t="s">
        <v>148</v>
      </c>
      <c r="AC74" s="9">
        <v>44298</v>
      </c>
      <c r="AD74" s="9">
        <v>44478</v>
      </c>
      <c r="AE74" s="5" t="s">
        <v>179</v>
      </c>
      <c r="AF74" s="5" t="s">
        <v>179</v>
      </c>
      <c r="AG74" s="106" t="s">
        <v>179</v>
      </c>
      <c r="AH74" s="106" t="s">
        <v>179</v>
      </c>
      <c r="AI74" s="5" t="s">
        <v>179</v>
      </c>
      <c r="AJ74" s="5" t="s">
        <v>179</v>
      </c>
      <c r="AK74" s="106" t="s">
        <v>179</v>
      </c>
      <c r="AL74" s="106" t="s">
        <v>179</v>
      </c>
      <c r="AM74" s="127" t="s">
        <v>179</v>
      </c>
      <c r="AN74" s="123"/>
      <c r="AO74" s="104">
        <f t="shared" si="1"/>
        <v>0</v>
      </c>
    </row>
    <row r="75" spans="1:41" ht="38.25" x14ac:dyDescent="0.25">
      <c r="A75" s="20" t="s">
        <v>530</v>
      </c>
      <c r="B75" s="61" t="s">
        <v>396</v>
      </c>
      <c r="C75" s="61" t="s">
        <v>409</v>
      </c>
      <c r="D75" s="34" t="s">
        <v>86</v>
      </c>
      <c r="E75" s="34" t="s">
        <v>85</v>
      </c>
      <c r="F75" s="61" t="s">
        <v>410</v>
      </c>
      <c r="G75" s="13">
        <v>12952</v>
      </c>
      <c r="H75" s="10" t="s">
        <v>395</v>
      </c>
      <c r="I75" s="11">
        <v>44183</v>
      </c>
      <c r="J75" s="11">
        <v>44548</v>
      </c>
      <c r="K75" s="87" t="s">
        <v>394</v>
      </c>
      <c r="L75" s="95" t="s">
        <v>392</v>
      </c>
      <c r="M75" s="6" t="s">
        <v>393</v>
      </c>
      <c r="N75" s="11">
        <v>44238</v>
      </c>
      <c r="O75" s="106">
        <v>160000</v>
      </c>
      <c r="P75" s="10">
        <v>12984</v>
      </c>
      <c r="Q75" s="11">
        <v>44238</v>
      </c>
      <c r="R75" s="11">
        <v>44561</v>
      </c>
      <c r="S75" s="34" t="s">
        <v>358</v>
      </c>
      <c r="T75" s="83" t="s">
        <v>394</v>
      </c>
      <c r="U75" s="5" t="s">
        <v>249</v>
      </c>
      <c r="V75" s="5" t="s">
        <v>179</v>
      </c>
      <c r="W75" s="5" t="s">
        <v>146</v>
      </c>
      <c r="X75" s="5" t="s">
        <v>179</v>
      </c>
      <c r="Y75" s="5" t="s">
        <v>179</v>
      </c>
      <c r="Z75" s="5" t="s">
        <v>179</v>
      </c>
      <c r="AA75" s="5" t="s">
        <v>179</v>
      </c>
      <c r="AB75" s="5" t="s">
        <v>179</v>
      </c>
      <c r="AC75" s="37" t="s">
        <v>179</v>
      </c>
      <c r="AD75" s="37" t="s">
        <v>179</v>
      </c>
      <c r="AE75" s="5" t="s">
        <v>179</v>
      </c>
      <c r="AF75" s="5" t="s">
        <v>179</v>
      </c>
      <c r="AG75" s="106" t="s">
        <v>179</v>
      </c>
      <c r="AH75" s="106" t="s">
        <v>179</v>
      </c>
      <c r="AI75" s="5" t="s">
        <v>179</v>
      </c>
      <c r="AJ75" s="5" t="s">
        <v>179</v>
      </c>
      <c r="AK75" s="106" t="s">
        <v>179</v>
      </c>
      <c r="AL75" s="106" t="s">
        <v>179</v>
      </c>
      <c r="AM75" s="127" t="s">
        <v>179</v>
      </c>
      <c r="AN75" s="123">
        <f>1550+1750+7750+1232+1400+7000+16606+7750+1364+12696+7500+3774+4568+7750</f>
        <v>82690</v>
      </c>
      <c r="AO75" s="104">
        <f t="shared" si="1"/>
        <v>82690</v>
      </c>
    </row>
    <row r="76" spans="1:41" ht="38.25" x14ac:dyDescent="0.25">
      <c r="A76" s="20" t="s">
        <v>531</v>
      </c>
      <c r="B76" s="61" t="s">
        <v>411</v>
      </c>
      <c r="C76" s="61" t="s">
        <v>294</v>
      </c>
      <c r="D76" s="34" t="s">
        <v>86</v>
      </c>
      <c r="E76" s="34" t="s">
        <v>85</v>
      </c>
      <c r="F76" s="61" t="s">
        <v>412</v>
      </c>
      <c r="G76" s="13">
        <v>12461</v>
      </c>
      <c r="H76" s="10" t="s">
        <v>413</v>
      </c>
      <c r="I76" s="11" t="s">
        <v>414</v>
      </c>
      <c r="J76" s="11">
        <v>44196</v>
      </c>
      <c r="K76" s="87" t="s">
        <v>397</v>
      </c>
      <c r="L76" s="95" t="s">
        <v>398</v>
      </c>
      <c r="M76" s="6" t="s">
        <v>154</v>
      </c>
      <c r="N76" s="11">
        <v>44083</v>
      </c>
      <c r="O76" s="106">
        <v>93160</v>
      </c>
      <c r="P76" s="5">
        <v>12881</v>
      </c>
      <c r="Q76" s="11">
        <v>44083</v>
      </c>
      <c r="R76" s="11">
        <v>44196</v>
      </c>
      <c r="S76" s="5">
        <v>101</v>
      </c>
      <c r="T76" s="83" t="s">
        <v>397</v>
      </c>
      <c r="U76" s="5" t="s">
        <v>249</v>
      </c>
      <c r="V76" s="5" t="s">
        <v>179</v>
      </c>
      <c r="W76" s="5" t="s">
        <v>147</v>
      </c>
      <c r="X76" s="5" t="s">
        <v>179</v>
      </c>
      <c r="Y76" s="5" t="s">
        <v>179</v>
      </c>
      <c r="Z76" s="5" t="s">
        <v>179</v>
      </c>
      <c r="AA76" s="5" t="s">
        <v>179</v>
      </c>
      <c r="AB76" s="5" t="s">
        <v>179</v>
      </c>
      <c r="AC76" s="37" t="s">
        <v>179</v>
      </c>
      <c r="AD76" s="37" t="s">
        <v>179</v>
      </c>
      <c r="AE76" s="5" t="s">
        <v>179</v>
      </c>
      <c r="AF76" s="5" t="s">
        <v>179</v>
      </c>
      <c r="AG76" s="106" t="s">
        <v>179</v>
      </c>
      <c r="AH76" s="106" t="s">
        <v>179</v>
      </c>
      <c r="AI76" s="5" t="s">
        <v>179</v>
      </c>
      <c r="AJ76" s="5" t="s">
        <v>179</v>
      </c>
      <c r="AK76" s="106" t="s">
        <v>179</v>
      </c>
      <c r="AL76" s="106" t="s">
        <v>179</v>
      </c>
      <c r="AM76" s="127" t="s">
        <v>179</v>
      </c>
      <c r="AN76" s="123">
        <v>93160</v>
      </c>
      <c r="AO76" s="104">
        <f t="shared" si="1"/>
        <v>93160</v>
      </c>
    </row>
    <row r="77" spans="1:41" ht="51" x14ac:dyDescent="0.25">
      <c r="A77" s="20" t="s">
        <v>532</v>
      </c>
      <c r="B77" s="61" t="s">
        <v>415</v>
      </c>
      <c r="C77" s="61" t="s">
        <v>416</v>
      </c>
      <c r="D77" s="34" t="s">
        <v>86</v>
      </c>
      <c r="E77" s="34" t="s">
        <v>85</v>
      </c>
      <c r="F77" s="61" t="s">
        <v>417</v>
      </c>
      <c r="G77" s="13">
        <v>12923</v>
      </c>
      <c r="H77" s="10" t="s">
        <v>418</v>
      </c>
      <c r="I77" s="11">
        <v>44170</v>
      </c>
      <c r="J77" s="11">
        <v>44535</v>
      </c>
      <c r="K77" s="87" t="s">
        <v>399</v>
      </c>
      <c r="L77" s="95" t="s">
        <v>400</v>
      </c>
      <c r="M77" s="6" t="s">
        <v>401</v>
      </c>
      <c r="N77" s="11">
        <v>43831</v>
      </c>
      <c r="O77" s="106">
        <v>87420</v>
      </c>
      <c r="P77" s="10">
        <v>12934</v>
      </c>
      <c r="Q77" s="11">
        <v>44166</v>
      </c>
      <c r="R77" s="11">
        <v>44196</v>
      </c>
      <c r="S77" s="5">
        <v>117.127</v>
      </c>
      <c r="T77" s="83" t="s">
        <v>399</v>
      </c>
      <c r="U77" s="5" t="s">
        <v>249</v>
      </c>
      <c r="V77" s="5" t="s">
        <v>179</v>
      </c>
      <c r="W77" s="5" t="s">
        <v>419</v>
      </c>
      <c r="X77" s="5" t="s">
        <v>179</v>
      </c>
      <c r="Y77" s="5" t="s">
        <v>179</v>
      </c>
      <c r="Z77" s="5" t="s">
        <v>179</v>
      </c>
      <c r="AA77" s="5" t="s">
        <v>179</v>
      </c>
      <c r="AB77" s="5" t="s">
        <v>179</v>
      </c>
      <c r="AC77" s="37" t="s">
        <v>179</v>
      </c>
      <c r="AD77" s="37" t="s">
        <v>179</v>
      </c>
      <c r="AE77" s="5" t="s">
        <v>179</v>
      </c>
      <c r="AF77" s="5" t="s">
        <v>179</v>
      </c>
      <c r="AG77" s="106" t="s">
        <v>179</v>
      </c>
      <c r="AH77" s="106" t="s">
        <v>179</v>
      </c>
      <c r="AI77" s="5" t="s">
        <v>179</v>
      </c>
      <c r="AJ77" s="5" t="s">
        <v>179</v>
      </c>
      <c r="AK77" s="106" t="s">
        <v>179</v>
      </c>
      <c r="AL77" s="106" t="s">
        <v>179</v>
      </c>
      <c r="AM77" s="127" t="s">
        <v>179</v>
      </c>
      <c r="AN77" s="123">
        <v>77220</v>
      </c>
      <c r="AO77" s="104">
        <f t="shared" si="1"/>
        <v>77220</v>
      </c>
    </row>
    <row r="78" spans="1:41" ht="51" x14ac:dyDescent="0.25">
      <c r="A78" s="20" t="s">
        <v>533</v>
      </c>
      <c r="B78" s="61" t="s">
        <v>426</v>
      </c>
      <c r="C78" s="61" t="s">
        <v>427</v>
      </c>
      <c r="D78" s="34" t="s">
        <v>86</v>
      </c>
      <c r="E78" s="34" t="s">
        <v>85</v>
      </c>
      <c r="F78" s="61" t="s">
        <v>424</v>
      </c>
      <c r="G78" s="13">
        <v>12944</v>
      </c>
      <c r="H78" s="10" t="s">
        <v>425</v>
      </c>
      <c r="I78" s="11">
        <v>44175</v>
      </c>
      <c r="J78" s="11">
        <v>44540</v>
      </c>
      <c r="K78" s="87" t="s">
        <v>402</v>
      </c>
      <c r="L78" s="95" t="s">
        <v>403</v>
      </c>
      <c r="M78" s="6" t="s">
        <v>165</v>
      </c>
      <c r="N78" s="11">
        <v>44231</v>
      </c>
      <c r="O78" s="106">
        <v>45800</v>
      </c>
      <c r="P78" s="10">
        <v>12977</v>
      </c>
      <c r="Q78" s="11">
        <v>44231</v>
      </c>
      <c r="R78" s="11">
        <v>44561</v>
      </c>
      <c r="S78" s="5">
        <v>101.117</v>
      </c>
      <c r="T78" s="83" t="s">
        <v>402</v>
      </c>
      <c r="U78" s="5" t="s">
        <v>249</v>
      </c>
      <c r="V78" s="5" t="s">
        <v>179</v>
      </c>
      <c r="W78" s="5" t="s">
        <v>146</v>
      </c>
      <c r="X78" s="5" t="s">
        <v>179</v>
      </c>
      <c r="Y78" s="5" t="s">
        <v>179</v>
      </c>
      <c r="Z78" s="5" t="s">
        <v>179</v>
      </c>
      <c r="AA78" s="5" t="s">
        <v>179</v>
      </c>
      <c r="AB78" s="5" t="s">
        <v>179</v>
      </c>
      <c r="AC78" s="37" t="s">
        <v>179</v>
      </c>
      <c r="AD78" s="37" t="s">
        <v>179</v>
      </c>
      <c r="AE78" s="5" t="s">
        <v>179</v>
      </c>
      <c r="AF78" s="5" t="s">
        <v>179</v>
      </c>
      <c r="AG78" s="106" t="s">
        <v>179</v>
      </c>
      <c r="AH78" s="106" t="s">
        <v>179</v>
      </c>
      <c r="AI78" s="5" t="s">
        <v>179</v>
      </c>
      <c r="AJ78" s="5" t="s">
        <v>179</v>
      </c>
      <c r="AK78" s="106" t="s">
        <v>179</v>
      </c>
      <c r="AL78" s="106" t="s">
        <v>179</v>
      </c>
      <c r="AM78" s="127" t="s">
        <v>179</v>
      </c>
      <c r="AN78" s="123">
        <f>3850+4950+3850</f>
        <v>12650</v>
      </c>
      <c r="AO78" s="104">
        <f t="shared" si="1"/>
        <v>12650</v>
      </c>
    </row>
    <row r="79" spans="1:41" ht="38.25" x14ac:dyDescent="0.25">
      <c r="A79" s="20" t="s">
        <v>534</v>
      </c>
      <c r="B79" s="61" t="s">
        <v>420</v>
      </c>
      <c r="C79" s="61" t="s">
        <v>421</v>
      </c>
      <c r="D79" s="34" t="s">
        <v>86</v>
      </c>
      <c r="E79" s="34" t="s">
        <v>85</v>
      </c>
      <c r="F79" s="61" t="s">
        <v>422</v>
      </c>
      <c r="G79" s="13">
        <v>12901</v>
      </c>
      <c r="H79" s="10" t="s">
        <v>423</v>
      </c>
      <c r="I79" s="11">
        <v>44105</v>
      </c>
      <c r="J79" s="11">
        <v>44196</v>
      </c>
      <c r="K79" s="87" t="s">
        <v>404</v>
      </c>
      <c r="L79" s="95" t="s">
        <v>405</v>
      </c>
      <c r="M79" s="6" t="s">
        <v>406</v>
      </c>
      <c r="N79" s="11">
        <v>44106</v>
      </c>
      <c r="O79" s="106">
        <v>3360</v>
      </c>
      <c r="P79" s="10">
        <v>12901</v>
      </c>
      <c r="Q79" s="11">
        <v>44106</v>
      </c>
      <c r="R79" s="11">
        <v>44196</v>
      </c>
      <c r="S79" s="5">
        <v>117</v>
      </c>
      <c r="T79" s="83" t="s">
        <v>404</v>
      </c>
      <c r="U79" s="5" t="s">
        <v>249</v>
      </c>
      <c r="V79" s="5" t="s">
        <v>179</v>
      </c>
      <c r="W79" s="5" t="s">
        <v>146</v>
      </c>
      <c r="X79" s="5" t="s">
        <v>179</v>
      </c>
      <c r="Y79" s="5" t="s">
        <v>179</v>
      </c>
      <c r="Z79" s="5" t="s">
        <v>179</v>
      </c>
      <c r="AA79" s="5" t="s">
        <v>179</v>
      </c>
      <c r="AB79" s="5" t="s">
        <v>179</v>
      </c>
      <c r="AC79" s="5" t="s">
        <v>179</v>
      </c>
      <c r="AD79" s="5" t="s">
        <v>179</v>
      </c>
      <c r="AE79" s="5" t="s">
        <v>179</v>
      </c>
      <c r="AF79" s="5" t="s">
        <v>179</v>
      </c>
      <c r="AG79" s="106" t="s">
        <v>179</v>
      </c>
      <c r="AH79" s="106" t="s">
        <v>179</v>
      </c>
      <c r="AI79" s="5" t="s">
        <v>179</v>
      </c>
      <c r="AJ79" s="5" t="s">
        <v>179</v>
      </c>
      <c r="AK79" s="106" t="s">
        <v>179</v>
      </c>
      <c r="AL79" s="106" t="s">
        <v>179</v>
      </c>
      <c r="AM79" s="106" t="s">
        <v>179</v>
      </c>
      <c r="AN79" s="123">
        <v>3630</v>
      </c>
      <c r="AO79" s="104">
        <f t="shared" si="1"/>
        <v>3630</v>
      </c>
    </row>
    <row r="80" spans="1:41" ht="38.25" x14ac:dyDescent="0.25">
      <c r="A80" s="20" t="s">
        <v>535</v>
      </c>
      <c r="B80" s="39" t="s">
        <v>439</v>
      </c>
      <c r="C80" s="39" t="s">
        <v>443</v>
      </c>
      <c r="D80" s="38" t="s">
        <v>86</v>
      </c>
      <c r="E80" s="38" t="s">
        <v>85</v>
      </c>
      <c r="F80" s="39" t="s">
        <v>460</v>
      </c>
      <c r="G80" s="14">
        <v>12902</v>
      </c>
      <c r="H80" s="12" t="s">
        <v>440</v>
      </c>
      <c r="I80" s="5" t="s">
        <v>179</v>
      </c>
      <c r="J80" s="5" t="s">
        <v>179</v>
      </c>
      <c r="K80" s="88" t="s">
        <v>441</v>
      </c>
      <c r="L80" s="96" t="s">
        <v>438</v>
      </c>
      <c r="M80" s="6" t="s">
        <v>463</v>
      </c>
      <c r="N80" s="11" t="s">
        <v>464</v>
      </c>
      <c r="O80" s="106">
        <v>157840.78</v>
      </c>
      <c r="P80" s="5" t="s">
        <v>179</v>
      </c>
      <c r="Q80" s="11">
        <v>44238</v>
      </c>
      <c r="R80" s="11">
        <v>44561</v>
      </c>
      <c r="S80" s="5" t="s">
        <v>257</v>
      </c>
      <c r="T80" s="83" t="s">
        <v>441</v>
      </c>
      <c r="U80" s="5" t="s">
        <v>249</v>
      </c>
      <c r="V80" s="5" t="s">
        <v>179</v>
      </c>
      <c r="W80" s="5" t="s">
        <v>146</v>
      </c>
      <c r="X80" s="5" t="s">
        <v>179</v>
      </c>
      <c r="Y80" s="5" t="s">
        <v>179</v>
      </c>
      <c r="Z80" s="5" t="s">
        <v>179</v>
      </c>
      <c r="AA80" s="5" t="s">
        <v>179</v>
      </c>
      <c r="AB80" s="5" t="s">
        <v>179</v>
      </c>
      <c r="AC80" s="5" t="s">
        <v>179</v>
      </c>
      <c r="AD80" s="5" t="s">
        <v>179</v>
      </c>
      <c r="AE80" s="5" t="s">
        <v>179</v>
      </c>
      <c r="AF80" s="5" t="s">
        <v>179</v>
      </c>
      <c r="AG80" s="106" t="s">
        <v>179</v>
      </c>
      <c r="AH80" s="106" t="s">
        <v>179</v>
      </c>
      <c r="AI80" s="5" t="s">
        <v>179</v>
      </c>
      <c r="AJ80" s="5" t="s">
        <v>179</v>
      </c>
      <c r="AK80" s="106" t="s">
        <v>179</v>
      </c>
      <c r="AL80" s="106" t="s">
        <v>179</v>
      </c>
      <c r="AM80" s="106" t="s">
        <v>179</v>
      </c>
      <c r="AN80" s="123">
        <f>9696.43+1492.57+4617.58+8271.04</f>
        <v>24077.620000000003</v>
      </c>
      <c r="AO80" s="104">
        <f t="shared" si="1"/>
        <v>24077.620000000003</v>
      </c>
    </row>
    <row r="81" spans="1:41" ht="38.25" x14ac:dyDescent="0.25">
      <c r="A81" s="20" t="s">
        <v>536</v>
      </c>
      <c r="B81" s="39" t="s">
        <v>426</v>
      </c>
      <c r="C81" s="61" t="s">
        <v>427</v>
      </c>
      <c r="D81" s="38" t="s">
        <v>86</v>
      </c>
      <c r="E81" s="38" t="s">
        <v>85</v>
      </c>
      <c r="F81" s="39" t="s">
        <v>460</v>
      </c>
      <c r="G81" s="14">
        <v>12903</v>
      </c>
      <c r="H81" s="12" t="s">
        <v>425</v>
      </c>
      <c r="I81" s="5" t="s">
        <v>179</v>
      </c>
      <c r="J81" s="5" t="s">
        <v>179</v>
      </c>
      <c r="K81" s="88" t="s">
        <v>453</v>
      </c>
      <c r="L81" s="96" t="s">
        <v>452</v>
      </c>
      <c r="M81" s="6" t="s">
        <v>454</v>
      </c>
      <c r="N81" s="11">
        <v>44231</v>
      </c>
      <c r="O81" s="106">
        <v>21564</v>
      </c>
      <c r="P81" s="5" t="s">
        <v>179</v>
      </c>
      <c r="Q81" s="11">
        <v>44231</v>
      </c>
      <c r="R81" s="11">
        <v>44561</v>
      </c>
      <c r="S81" s="5" t="s">
        <v>257</v>
      </c>
      <c r="T81" s="83" t="s">
        <v>453</v>
      </c>
      <c r="U81" s="5" t="s">
        <v>249</v>
      </c>
      <c r="V81" s="5" t="s">
        <v>179</v>
      </c>
      <c r="W81" s="5" t="s">
        <v>146</v>
      </c>
      <c r="X81" s="5" t="s">
        <v>179</v>
      </c>
      <c r="Y81" s="5" t="s">
        <v>179</v>
      </c>
      <c r="Z81" s="5" t="s">
        <v>179</v>
      </c>
      <c r="AA81" s="5" t="s">
        <v>179</v>
      </c>
      <c r="AB81" s="5" t="s">
        <v>179</v>
      </c>
      <c r="AC81" s="5" t="s">
        <v>179</v>
      </c>
      <c r="AD81" s="5" t="s">
        <v>179</v>
      </c>
      <c r="AE81" s="5" t="s">
        <v>179</v>
      </c>
      <c r="AF81" s="5" t="s">
        <v>179</v>
      </c>
      <c r="AG81" s="106" t="s">
        <v>179</v>
      </c>
      <c r="AH81" s="106" t="s">
        <v>179</v>
      </c>
      <c r="AI81" s="5" t="s">
        <v>179</v>
      </c>
      <c r="AJ81" s="5" t="s">
        <v>179</v>
      </c>
      <c r="AK81" s="106" t="s">
        <v>179</v>
      </c>
      <c r="AL81" s="106" t="s">
        <v>179</v>
      </c>
      <c r="AM81" s="106" t="s">
        <v>179</v>
      </c>
      <c r="AN81" s="123">
        <f>4492.5+4492.5+174.08+2995+3000.99</f>
        <v>15155.07</v>
      </c>
      <c r="AO81" s="104">
        <f t="shared" si="1"/>
        <v>15155.07</v>
      </c>
    </row>
    <row r="82" spans="1:41" ht="38.25" x14ac:dyDescent="0.25">
      <c r="A82" s="20" t="s">
        <v>539</v>
      </c>
      <c r="B82" s="39" t="s">
        <v>540</v>
      </c>
      <c r="C82" s="61" t="s">
        <v>541</v>
      </c>
      <c r="D82" s="38" t="s">
        <v>86</v>
      </c>
      <c r="E82" s="38" t="s">
        <v>85</v>
      </c>
      <c r="F82" s="39" t="s">
        <v>460</v>
      </c>
      <c r="G82" s="14">
        <v>12904</v>
      </c>
      <c r="H82" s="12" t="s">
        <v>542</v>
      </c>
      <c r="I82" s="5" t="s">
        <v>179</v>
      </c>
      <c r="J82" s="5" t="s">
        <v>179</v>
      </c>
      <c r="K82" s="88" t="s">
        <v>538</v>
      </c>
      <c r="L82" s="96" t="s">
        <v>537</v>
      </c>
      <c r="M82" s="6" t="s">
        <v>543</v>
      </c>
      <c r="N82" s="11">
        <v>44166</v>
      </c>
      <c r="O82" s="106">
        <v>817437.48</v>
      </c>
      <c r="P82" s="10">
        <v>12933</v>
      </c>
      <c r="Q82" s="11">
        <v>44166</v>
      </c>
      <c r="R82" s="11">
        <v>44531</v>
      </c>
      <c r="S82" s="5" t="s">
        <v>257</v>
      </c>
      <c r="T82" s="83" t="s">
        <v>538</v>
      </c>
      <c r="U82" s="5" t="s">
        <v>249</v>
      </c>
      <c r="V82" s="5"/>
      <c r="W82" s="5" t="s">
        <v>143</v>
      </c>
      <c r="X82" s="5" t="s">
        <v>179</v>
      </c>
      <c r="Y82" s="5" t="s">
        <v>179</v>
      </c>
      <c r="Z82" s="5" t="s">
        <v>179</v>
      </c>
      <c r="AA82" s="5" t="s">
        <v>179</v>
      </c>
      <c r="AB82" s="5" t="s">
        <v>179</v>
      </c>
      <c r="AC82" s="5" t="s">
        <v>179</v>
      </c>
      <c r="AD82" s="5" t="s">
        <v>179</v>
      </c>
      <c r="AE82" s="5" t="s">
        <v>179</v>
      </c>
      <c r="AF82" s="5" t="s">
        <v>179</v>
      </c>
      <c r="AG82" s="106" t="s">
        <v>179</v>
      </c>
      <c r="AH82" s="106" t="s">
        <v>179</v>
      </c>
      <c r="AI82" s="5" t="s">
        <v>179</v>
      </c>
      <c r="AJ82" s="5" t="s">
        <v>179</v>
      </c>
      <c r="AK82" s="106" t="s">
        <v>179</v>
      </c>
      <c r="AL82" s="106" t="s">
        <v>179</v>
      </c>
      <c r="AM82" s="106" t="s">
        <v>179</v>
      </c>
      <c r="AN82" s="123">
        <f>4754.88+29320.83+41464.22</f>
        <v>75539.929999999993</v>
      </c>
      <c r="AO82" s="104">
        <f t="shared" si="1"/>
        <v>75539.929999999993</v>
      </c>
    </row>
    <row r="83" spans="1:41" ht="38.25" x14ac:dyDescent="0.25">
      <c r="A83" s="20" t="s">
        <v>544</v>
      </c>
      <c r="B83" s="39" t="s">
        <v>553</v>
      </c>
      <c r="C83" s="61" t="s">
        <v>554</v>
      </c>
      <c r="D83" s="38" t="s">
        <v>86</v>
      </c>
      <c r="E83" s="38" t="s">
        <v>85</v>
      </c>
      <c r="F83" s="39" t="s">
        <v>460</v>
      </c>
      <c r="G83" s="14">
        <v>12905</v>
      </c>
      <c r="H83" s="12" t="s">
        <v>552</v>
      </c>
      <c r="I83" s="5" t="s">
        <v>179</v>
      </c>
      <c r="J83" s="5" t="s">
        <v>179</v>
      </c>
      <c r="K83" s="88" t="s">
        <v>551</v>
      </c>
      <c r="L83" s="96" t="s">
        <v>550</v>
      </c>
      <c r="M83" s="6" t="s">
        <v>555</v>
      </c>
      <c r="N83" s="11">
        <v>44239</v>
      </c>
      <c r="O83" s="106">
        <v>517333.92</v>
      </c>
      <c r="P83" s="10">
        <v>12994</v>
      </c>
      <c r="Q83" s="11">
        <v>44239</v>
      </c>
      <c r="R83" s="11">
        <v>44604</v>
      </c>
      <c r="S83" s="5" t="s">
        <v>257</v>
      </c>
      <c r="T83" s="83" t="s">
        <v>551</v>
      </c>
      <c r="U83" s="5" t="s">
        <v>249</v>
      </c>
      <c r="V83" s="5" t="s">
        <v>179</v>
      </c>
      <c r="W83" s="5" t="s">
        <v>143</v>
      </c>
      <c r="X83" s="5" t="s">
        <v>179</v>
      </c>
      <c r="Y83" s="5" t="s">
        <v>179</v>
      </c>
      <c r="Z83" s="5" t="s">
        <v>179</v>
      </c>
      <c r="AA83" s="5" t="s">
        <v>179</v>
      </c>
      <c r="AB83" s="5" t="s">
        <v>179</v>
      </c>
      <c r="AC83" s="5" t="s">
        <v>179</v>
      </c>
      <c r="AD83" s="5" t="s">
        <v>179</v>
      </c>
      <c r="AE83" s="5" t="s">
        <v>179</v>
      </c>
      <c r="AF83" s="5" t="s">
        <v>179</v>
      </c>
      <c r="AG83" s="106" t="s">
        <v>179</v>
      </c>
      <c r="AH83" s="106" t="s">
        <v>179</v>
      </c>
      <c r="AI83" s="5" t="s">
        <v>179</v>
      </c>
      <c r="AJ83" s="5" t="s">
        <v>179</v>
      </c>
      <c r="AK83" s="106" t="s">
        <v>179</v>
      </c>
      <c r="AL83" s="106" t="s">
        <v>179</v>
      </c>
      <c r="AM83" s="106" t="s">
        <v>179</v>
      </c>
      <c r="AN83" s="123">
        <v>5166.2</v>
      </c>
      <c r="AO83" s="104">
        <f t="shared" si="1"/>
        <v>5166.2</v>
      </c>
    </row>
    <row r="84" spans="1:41" ht="38.25" x14ac:dyDescent="0.25">
      <c r="A84" s="20" t="s">
        <v>549</v>
      </c>
      <c r="B84" s="39" t="s">
        <v>560</v>
      </c>
      <c r="C84" s="61" t="s">
        <v>562</v>
      </c>
      <c r="D84" s="38" t="s">
        <v>86</v>
      </c>
      <c r="E84" s="38" t="s">
        <v>85</v>
      </c>
      <c r="F84" s="39" t="s">
        <v>460</v>
      </c>
      <c r="G84" s="14">
        <v>12906</v>
      </c>
      <c r="H84" s="12" t="s">
        <v>561</v>
      </c>
      <c r="I84" s="5" t="s">
        <v>179</v>
      </c>
      <c r="J84" s="5" t="s">
        <v>179</v>
      </c>
      <c r="K84" s="88" t="s">
        <v>557</v>
      </c>
      <c r="L84" s="96" t="s">
        <v>558</v>
      </c>
      <c r="M84" s="6" t="s">
        <v>559</v>
      </c>
      <c r="N84" s="11">
        <v>44279</v>
      </c>
      <c r="O84" s="106">
        <v>56250</v>
      </c>
      <c r="P84" s="10">
        <v>13025</v>
      </c>
      <c r="Q84" s="11">
        <v>44279</v>
      </c>
      <c r="R84" s="11">
        <v>44644</v>
      </c>
      <c r="S84" s="5" t="s">
        <v>257</v>
      </c>
      <c r="T84" s="83" t="s">
        <v>557</v>
      </c>
      <c r="U84" s="5" t="s">
        <v>249</v>
      </c>
      <c r="V84" s="5" t="s">
        <v>179</v>
      </c>
      <c r="W84" s="5" t="s">
        <v>143</v>
      </c>
      <c r="X84" s="5" t="s">
        <v>179</v>
      </c>
      <c r="Y84" s="5" t="s">
        <v>179</v>
      </c>
      <c r="Z84" s="5" t="s">
        <v>179</v>
      </c>
      <c r="AA84" s="5" t="s">
        <v>179</v>
      </c>
      <c r="AB84" s="5" t="s">
        <v>179</v>
      </c>
      <c r="AC84" s="5" t="s">
        <v>179</v>
      </c>
      <c r="AD84" s="5" t="s">
        <v>179</v>
      </c>
      <c r="AE84" s="5" t="s">
        <v>179</v>
      </c>
      <c r="AF84" s="5" t="s">
        <v>179</v>
      </c>
      <c r="AG84" s="106" t="s">
        <v>179</v>
      </c>
      <c r="AH84" s="106" t="s">
        <v>179</v>
      </c>
      <c r="AI84" s="5" t="s">
        <v>179</v>
      </c>
      <c r="AJ84" s="5" t="s">
        <v>179</v>
      </c>
      <c r="AK84" s="106" t="s">
        <v>179</v>
      </c>
      <c r="AL84" s="106" t="s">
        <v>179</v>
      </c>
      <c r="AM84" s="106" t="s">
        <v>179</v>
      </c>
      <c r="AN84" s="123">
        <f>1725+2925</f>
        <v>4650</v>
      </c>
      <c r="AO84" s="104">
        <f t="shared" si="1"/>
        <v>4650</v>
      </c>
    </row>
    <row r="85" spans="1:41" ht="38.25" x14ac:dyDescent="0.25">
      <c r="A85" s="20" t="s">
        <v>556</v>
      </c>
      <c r="B85" s="39" t="s">
        <v>567</v>
      </c>
      <c r="C85" s="61" t="s">
        <v>416</v>
      </c>
      <c r="D85" s="38" t="s">
        <v>86</v>
      </c>
      <c r="E85" s="38" t="s">
        <v>85</v>
      </c>
      <c r="F85" s="39" t="s">
        <v>460</v>
      </c>
      <c r="G85" s="14">
        <v>12908</v>
      </c>
      <c r="H85" s="12" t="s">
        <v>566</v>
      </c>
      <c r="I85" s="5" t="s">
        <v>179</v>
      </c>
      <c r="J85" s="5" t="s">
        <v>179</v>
      </c>
      <c r="K85" s="88" t="s">
        <v>563</v>
      </c>
      <c r="L85" s="96" t="s">
        <v>564</v>
      </c>
      <c r="M85" s="6" t="s">
        <v>565</v>
      </c>
      <c r="N85" s="11">
        <v>44245</v>
      </c>
      <c r="O85" s="106">
        <v>2325</v>
      </c>
      <c r="P85" s="10" t="s">
        <v>179</v>
      </c>
      <c r="Q85" s="11" t="s">
        <v>179</v>
      </c>
      <c r="R85" s="11"/>
      <c r="S85" s="5" t="s">
        <v>257</v>
      </c>
      <c r="T85" s="83" t="s">
        <v>563</v>
      </c>
      <c r="U85" s="5" t="s">
        <v>249</v>
      </c>
      <c r="V85" s="5" t="s">
        <v>179</v>
      </c>
      <c r="W85" s="5" t="s">
        <v>146</v>
      </c>
      <c r="X85" s="5" t="s">
        <v>179</v>
      </c>
      <c r="Y85" s="5" t="s">
        <v>179</v>
      </c>
      <c r="Z85" s="5" t="s">
        <v>179</v>
      </c>
      <c r="AA85" s="5" t="s">
        <v>179</v>
      </c>
      <c r="AB85" s="5" t="s">
        <v>179</v>
      </c>
      <c r="AC85" s="5" t="s">
        <v>179</v>
      </c>
      <c r="AD85" s="5" t="s">
        <v>179</v>
      </c>
      <c r="AE85" s="5" t="s">
        <v>179</v>
      </c>
      <c r="AF85" s="5" t="s">
        <v>179</v>
      </c>
      <c r="AG85" s="106" t="s">
        <v>179</v>
      </c>
      <c r="AH85" s="106" t="s">
        <v>179</v>
      </c>
      <c r="AI85" s="5" t="s">
        <v>179</v>
      </c>
      <c r="AJ85" s="5" t="s">
        <v>179</v>
      </c>
      <c r="AK85" s="106" t="s">
        <v>179</v>
      </c>
      <c r="AL85" s="106" t="s">
        <v>179</v>
      </c>
      <c r="AM85" s="106" t="s">
        <v>179</v>
      </c>
      <c r="AN85" s="123">
        <v>345</v>
      </c>
      <c r="AO85" s="104"/>
    </row>
    <row r="86" spans="1:41" ht="38.25" x14ac:dyDescent="0.25">
      <c r="A86" s="20" t="s">
        <v>574</v>
      </c>
      <c r="B86" s="39" t="s">
        <v>571</v>
      </c>
      <c r="C86" s="61" t="s">
        <v>572</v>
      </c>
      <c r="D86" s="38" t="s">
        <v>86</v>
      </c>
      <c r="E86" s="38" t="s">
        <v>85</v>
      </c>
      <c r="F86" s="39" t="s">
        <v>460</v>
      </c>
      <c r="G86" s="14">
        <v>12909</v>
      </c>
      <c r="H86" s="12" t="s">
        <v>573</v>
      </c>
      <c r="I86" s="5" t="s">
        <v>179</v>
      </c>
      <c r="J86" s="5" t="s">
        <v>179</v>
      </c>
      <c r="K86" s="88" t="s">
        <v>570</v>
      </c>
      <c r="L86" s="60" t="s">
        <v>568</v>
      </c>
      <c r="M86" s="6" t="s">
        <v>569</v>
      </c>
      <c r="N86" s="11">
        <v>44319</v>
      </c>
      <c r="O86" s="106">
        <v>2521757.4</v>
      </c>
      <c r="P86" s="10" t="s">
        <v>179</v>
      </c>
      <c r="Q86" s="11">
        <v>44319</v>
      </c>
      <c r="R86" s="11">
        <v>44684</v>
      </c>
      <c r="S86" s="5" t="s">
        <v>257</v>
      </c>
      <c r="T86" s="83" t="s">
        <v>570</v>
      </c>
      <c r="U86" s="5" t="s">
        <v>249</v>
      </c>
      <c r="V86" s="5" t="s">
        <v>179</v>
      </c>
      <c r="W86" s="5" t="s">
        <v>143</v>
      </c>
      <c r="X86" s="5" t="s">
        <v>179</v>
      </c>
      <c r="Y86" s="5" t="s">
        <v>179</v>
      </c>
      <c r="Z86" s="5" t="s">
        <v>179</v>
      </c>
      <c r="AA86" s="5" t="s">
        <v>179</v>
      </c>
      <c r="AB86" s="5" t="s">
        <v>179</v>
      </c>
      <c r="AC86" s="5" t="s">
        <v>179</v>
      </c>
      <c r="AD86" s="5" t="s">
        <v>179</v>
      </c>
      <c r="AE86" s="5" t="s">
        <v>179</v>
      </c>
      <c r="AF86" s="5" t="s">
        <v>179</v>
      </c>
      <c r="AG86" s="106" t="s">
        <v>179</v>
      </c>
      <c r="AH86" s="106" t="s">
        <v>179</v>
      </c>
      <c r="AI86" s="5" t="s">
        <v>179</v>
      </c>
      <c r="AJ86" s="5" t="s">
        <v>179</v>
      </c>
      <c r="AK86" s="106" t="s">
        <v>179</v>
      </c>
      <c r="AL86" s="106" t="s">
        <v>179</v>
      </c>
      <c r="AM86" s="106" t="s">
        <v>179</v>
      </c>
      <c r="AN86" s="123">
        <f>10098.79+30296.37</f>
        <v>40395.160000000003</v>
      </c>
      <c r="AO86" s="104"/>
    </row>
    <row r="87" spans="1:41" ht="39" thickBot="1" x14ac:dyDescent="0.3">
      <c r="A87" s="62" t="s">
        <v>575</v>
      </c>
      <c r="B87" s="77"/>
      <c r="C87" s="77"/>
      <c r="D87" s="63"/>
      <c r="E87" s="63"/>
      <c r="F87" s="77"/>
      <c r="G87" s="64"/>
      <c r="H87" s="65"/>
      <c r="I87" s="66"/>
      <c r="J87" s="66"/>
      <c r="K87" s="89"/>
      <c r="L87" s="97" t="s">
        <v>381</v>
      </c>
      <c r="M87" s="32"/>
      <c r="N87" s="66"/>
      <c r="O87" s="108"/>
      <c r="P87" s="65"/>
      <c r="Q87" s="66"/>
      <c r="R87" s="66"/>
      <c r="S87" s="63"/>
      <c r="T87" s="112"/>
      <c r="U87" s="27"/>
      <c r="V87" s="27"/>
      <c r="W87" s="27"/>
      <c r="X87" s="27"/>
      <c r="Y87" s="27"/>
      <c r="Z87" s="27"/>
      <c r="AA87" s="27"/>
      <c r="AB87" s="27"/>
      <c r="AC87" s="67"/>
      <c r="AD87" s="67"/>
      <c r="AE87" s="27"/>
      <c r="AF87" s="27"/>
      <c r="AG87" s="108"/>
      <c r="AH87" s="108"/>
      <c r="AI87" s="27"/>
      <c r="AJ87" s="27"/>
      <c r="AK87" s="108"/>
      <c r="AL87" s="108"/>
      <c r="AM87" s="128"/>
      <c r="AN87" s="129">
        <f>949456.17+72005.55+334.21+2052.86+46118.25+36759.73+1450+3550+33599.89+6592.96+14264.63+5550+48987.09+1933.33+1906.25+10445.81+16262.5+543.75+4962.49+1270.83+12458.32+12000</f>
        <v>1282504.6200000001</v>
      </c>
      <c r="AO87" s="130">
        <f t="shared" si="0"/>
        <v>1282504.6200000001</v>
      </c>
    </row>
    <row r="88" spans="1:41" ht="13.5" thickBot="1" x14ac:dyDescent="0.3">
      <c r="A88" s="140" t="s">
        <v>581</v>
      </c>
      <c r="B88" s="141"/>
      <c r="C88" s="141"/>
      <c r="D88" s="142"/>
      <c r="E88" s="68"/>
      <c r="F88" s="69"/>
      <c r="G88" s="68"/>
      <c r="H88" s="68"/>
      <c r="I88" s="68"/>
      <c r="J88" s="68"/>
      <c r="K88" s="68"/>
      <c r="L88" s="90"/>
      <c r="M88" s="68"/>
      <c r="N88" s="68"/>
      <c r="O88" s="109">
        <f>SUM(O20:O87)</f>
        <v>18859940.84</v>
      </c>
      <c r="P88" s="69"/>
      <c r="Q88" s="69"/>
      <c r="R88" s="69"/>
      <c r="S88" s="69"/>
      <c r="T88" s="68"/>
      <c r="U88" s="69"/>
      <c r="V88" s="69"/>
      <c r="W88" s="69"/>
      <c r="X88" s="69"/>
      <c r="Y88" s="69"/>
      <c r="Z88" s="70"/>
      <c r="AA88" s="69"/>
      <c r="AB88" s="69"/>
      <c r="AC88" s="71"/>
      <c r="AD88" s="71"/>
      <c r="AE88" s="69"/>
      <c r="AF88" s="69"/>
      <c r="AG88" s="109">
        <f>SUM(AG20:AG87)</f>
        <v>149.78</v>
      </c>
      <c r="AH88" s="109">
        <f>SUM(AH20:AH87)</f>
        <v>0</v>
      </c>
      <c r="AI88" s="72"/>
      <c r="AJ88" s="109">
        <f t="shared" ref="AJ88:AO88" si="2">SUM(AJ20:AJ87)</f>
        <v>0</v>
      </c>
      <c r="AK88" s="109">
        <f t="shared" si="2"/>
        <v>0</v>
      </c>
      <c r="AL88" s="109">
        <f t="shared" si="2"/>
        <v>0</v>
      </c>
      <c r="AM88" s="109">
        <f t="shared" si="2"/>
        <v>9294623.9900000002</v>
      </c>
      <c r="AN88" s="109">
        <f t="shared" si="2"/>
        <v>4979317.290000001</v>
      </c>
      <c r="AO88" s="109">
        <f t="shared" si="2"/>
        <v>13901765.039999999</v>
      </c>
    </row>
    <row r="90" spans="1:41" x14ac:dyDescent="0.25">
      <c r="A90" s="137" t="s">
        <v>582</v>
      </c>
      <c r="B90" s="137"/>
      <c r="C90" s="137"/>
      <c r="D90" s="137"/>
      <c r="E90" s="137"/>
      <c r="F90" s="137"/>
      <c r="G90" s="137"/>
      <c r="H90" s="137"/>
      <c r="I90" s="137"/>
      <c r="J90" s="137"/>
      <c r="P90" s="19"/>
      <c r="Q90" s="19"/>
      <c r="R90" s="19"/>
    </row>
    <row r="91" spans="1:41" x14ac:dyDescent="0.25">
      <c r="P91" s="19"/>
      <c r="Q91" s="19"/>
      <c r="R91" s="19"/>
    </row>
    <row r="92" spans="1:41" x14ac:dyDescent="0.25">
      <c r="A92" s="16" t="s">
        <v>583</v>
      </c>
      <c r="G92" s="18"/>
      <c r="H92" s="18"/>
      <c r="I92" s="18"/>
      <c r="J92" s="18"/>
    </row>
    <row r="93" spans="1:41" x14ac:dyDescent="0.25">
      <c r="D93" s="18"/>
      <c r="E93" s="18"/>
      <c r="G93" s="18"/>
      <c r="H93" s="18"/>
      <c r="I93" s="18"/>
      <c r="J93" s="18"/>
      <c r="K93" s="78"/>
      <c r="M93" s="16"/>
    </row>
    <row r="94" spans="1:41" x14ac:dyDescent="0.25">
      <c r="D94" s="18"/>
      <c r="E94" s="18"/>
      <c r="G94" s="18"/>
      <c r="H94" s="18"/>
      <c r="I94" s="18"/>
      <c r="J94" s="18"/>
      <c r="K94" s="78"/>
      <c r="M94" s="16"/>
    </row>
    <row r="95" spans="1:41" x14ac:dyDescent="0.25">
      <c r="C95" s="137"/>
      <c r="D95" s="137"/>
      <c r="E95" s="137"/>
      <c r="F95" s="137"/>
      <c r="G95" s="40"/>
      <c r="H95" s="40"/>
      <c r="I95" s="40"/>
      <c r="J95" s="40"/>
      <c r="K95" s="78"/>
      <c r="M95" s="16"/>
    </row>
    <row r="96" spans="1:41" x14ac:dyDescent="0.25">
      <c r="C96" s="137"/>
      <c r="D96" s="137"/>
      <c r="E96" s="137"/>
      <c r="F96" s="137"/>
      <c r="G96" s="18"/>
      <c r="H96" s="18"/>
      <c r="I96" s="18"/>
      <c r="J96" s="18"/>
      <c r="K96" s="78"/>
      <c r="M96" s="16"/>
    </row>
    <row r="97" spans="2:13" x14ac:dyDescent="0.25">
      <c r="C97" s="137"/>
      <c r="D97" s="137"/>
      <c r="E97" s="137"/>
      <c r="F97" s="137"/>
      <c r="G97" s="18"/>
      <c r="H97" s="18"/>
      <c r="I97" s="18"/>
      <c r="J97" s="18"/>
      <c r="K97" s="78"/>
      <c r="M97" s="16"/>
    </row>
    <row r="98" spans="2:13" x14ac:dyDescent="0.25">
      <c r="D98" s="18"/>
      <c r="E98" s="18"/>
      <c r="G98" s="41"/>
      <c r="H98" s="41"/>
      <c r="I98" s="41"/>
      <c r="J98" s="41"/>
      <c r="K98" s="78"/>
      <c r="M98" s="16"/>
    </row>
    <row r="99" spans="2:13" x14ac:dyDescent="0.25">
      <c r="C99" s="79"/>
      <c r="D99" s="40"/>
      <c r="E99" s="40"/>
      <c r="F99" s="79"/>
      <c r="G99" s="18"/>
      <c r="H99" s="18"/>
      <c r="I99" s="18"/>
      <c r="J99" s="18"/>
      <c r="K99" s="78"/>
      <c r="M99" s="16"/>
    </row>
    <row r="100" spans="2:13" x14ac:dyDescent="0.25">
      <c r="D100" s="18"/>
      <c r="E100" s="18"/>
      <c r="G100" s="18"/>
      <c r="H100" s="18"/>
      <c r="I100" s="18"/>
      <c r="J100" s="18"/>
      <c r="K100" s="78"/>
      <c r="M100" s="16"/>
    </row>
    <row r="101" spans="2:13" x14ac:dyDescent="0.25">
      <c r="D101" s="18"/>
      <c r="E101" s="18"/>
      <c r="G101" s="18"/>
      <c r="H101" s="18"/>
      <c r="I101" s="18"/>
      <c r="J101" s="18"/>
      <c r="K101" s="78"/>
      <c r="M101" s="16"/>
    </row>
    <row r="102" spans="2:13" x14ac:dyDescent="0.25">
      <c r="B102" s="78"/>
      <c r="C102" s="78"/>
      <c r="D102" s="41"/>
      <c r="E102" s="41"/>
      <c r="F102" s="78"/>
      <c r="G102" s="18"/>
      <c r="H102" s="18"/>
      <c r="I102" s="18"/>
      <c r="J102" s="18"/>
      <c r="K102" s="78"/>
      <c r="M102" s="16"/>
    </row>
    <row r="103" spans="2:13" x14ac:dyDescent="0.25">
      <c r="D103" s="18"/>
      <c r="E103" s="18"/>
      <c r="G103" s="18"/>
      <c r="H103" s="18"/>
      <c r="I103" s="18"/>
      <c r="J103" s="18"/>
      <c r="K103" s="78"/>
      <c r="M103" s="16"/>
    </row>
    <row r="104" spans="2:13" x14ac:dyDescent="0.25">
      <c r="C104" s="137"/>
      <c r="D104" s="137"/>
      <c r="E104" s="137"/>
      <c r="F104" s="137"/>
      <c r="G104" s="18"/>
      <c r="H104" s="18"/>
      <c r="I104" s="18"/>
      <c r="J104" s="18"/>
      <c r="K104" s="78"/>
      <c r="M104" s="16"/>
    </row>
    <row r="105" spans="2:13" x14ac:dyDescent="0.25">
      <c r="C105" s="137"/>
      <c r="D105" s="137"/>
      <c r="E105" s="137"/>
      <c r="F105" s="137"/>
      <c r="G105" s="41"/>
      <c r="H105" s="41"/>
      <c r="I105" s="41"/>
      <c r="J105" s="41"/>
      <c r="K105" s="78"/>
      <c r="M105" s="16"/>
    </row>
    <row r="106" spans="2:13" x14ac:dyDescent="0.25">
      <c r="D106" s="18"/>
      <c r="E106" s="18"/>
      <c r="G106" s="18"/>
      <c r="H106" s="18"/>
      <c r="I106" s="18"/>
      <c r="J106" s="18"/>
      <c r="K106" s="78"/>
      <c r="M106" s="16"/>
    </row>
    <row r="107" spans="2:13" x14ac:dyDescent="0.25">
      <c r="D107" s="18"/>
      <c r="E107" s="18"/>
      <c r="G107" s="18"/>
      <c r="H107" s="18"/>
      <c r="I107" s="18"/>
      <c r="J107" s="18"/>
      <c r="K107" s="78"/>
      <c r="M107" s="16"/>
    </row>
    <row r="108" spans="2:13" x14ac:dyDescent="0.25">
      <c r="D108" s="18"/>
      <c r="E108" s="18"/>
      <c r="G108" s="18"/>
      <c r="H108" s="18"/>
      <c r="I108" s="18"/>
      <c r="J108" s="18"/>
      <c r="K108" s="78"/>
      <c r="M108" s="16"/>
    </row>
    <row r="109" spans="2:13" x14ac:dyDescent="0.25">
      <c r="B109" s="78"/>
      <c r="C109" s="78"/>
      <c r="D109" s="41"/>
      <c r="E109" s="41"/>
      <c r="F109" s="78"/>
      <c r="G109" s="18"/>
      <c r="H109" s="18"/>
      <c r="I109" s="18"/>
      <c r="J109" s="18"/>
      <c r="K109" s="78"/>
      <c r="M109" s="16"/>
    </row>
    <row r="110" spans="2:13" x14ac:dyDescent="0.25">
      <c r="D110" s="18"/>
      <c r="E110" s="18"/>
      <c r="G110" s="18"/>
      <c r="H110" s="18"/>
      <c r="I110" s="18"/>
      <c r="J110" s="18"/>
      <c r="K110" s="78"/>
      <c r="M110" s="16"/>
    </row>
    <row r="111" spans="2:13" x14ac:dyDescent="0.25">
      <c r="D111" s="18"/>
      <c r="E111" s="18"/>
      <c r="G111" s="18"/>
      <c r="H111" s="18"/>
      <c r="I111" s="18"/>
      <c r="J111" s="18"/>
      <c r="K111" s="78"/>
      <c r="M111" s="16"/>
    </row>
    <row r="112" spans="2:13" x14ac:dyDescent="0.25">
      <c r="D112" s="18"/>
      <c r="E112" s="18"/>
      <c r="G112" s="41"/>
      <c r="H112" s="41"/>
      <c r="I112" s="41"/>
      <c r="J112" s="41"/>
      <c r="K112" s="78"/>
      <c r="M112" s="16"/>
    </row>
    <row r="113" spans="2:13" x14ac:dyDescent="0.25">
      <c r="D113" s="18"/>
      <c r="E113" s="18"/>
      <c r="G113" s="43"/>
      <c r="H113" s="43"/>
      <c r="I113" s="43"/>
      <c r="J113" s="43"/>
      <c r="K113" s="78"/>
      <c r="M113" s="16"/>
    </row>
    <row r="114" spans="2:13" x14ac:dyDescent="0.25">
      <c r="D114" s="18"/>
      <c r="E114" s="18"/>
      <c r="G114" s="18"/>
      <c r="H114" s="18"/>
      <c r="I114" s="18"/>
      <c r="J114" s="18"/>
      <c r="K114" s="78"/>
      <c r="M114" s="16"/>
    </row>
    <row r="115" spans="2:13" x14ac:dyDescent="0.25">
      <c r="D115" s="18"/>
      <c r="E115" s="18"/>
      <c r="G115" s="18"/>
      <c r="H115" s="18"/>
      <c r="I115" s="18"/>
      <c r="J115" s="18"/>
      <c r="K115" s="78"/>
      <c r="M115" s="16"/>
    </row>
    <row r="116" spans="2:13" x14ac:dyDescent="0.25">
      <c r="B116" s="78"/>
      <c r="C116" s="78"/>
      <c r="D116" s="41"/>
      <c r="E116" s="41"/>
      <c r="F116" s="78"/>
      <c r="G116" s="18"/>
      <c r="H116" s="18"/>
      <c r="I116" s="18"/>
      <c r="J116" s="18"/>
      <c r="K116" s="78"/>
      <c r="M116" s="16"/>
    </row>
    <row r="117" spans="2:13" x14ac:dyDescent="0.25">
      <c r="C117" s="80"/>
      <c r="D117" s="43"/>
      <c r="E117" s="43"/>
      <c r="F117" s="80"/>
      <c r="G117" s="18"/>
      <c r="H117" s="18"/>
      <c r="I117" s="18"/>
      <c r="J117" s="18"/>
      <c r="K117" s="78"/>
      <c r="M117" s="16"/>
    </row>
    <row r="118" spans="2:13" x14ac:dyDescent="0.25">
      <c r="D118" s="18"/>
      <c r="E118" s="18"/>
      <c r="G118" s="18"/>
      <c r="H118" s="18"/>
      <c r="I118" s="18"/>
      <c r="J118" s="18"/>
      <c r="K118" s="78"/>
      <c r="M118" s="16"/>
    </row>
    <row r="119" spans="2:13" x14ac:dyDescent="0.25">
      <c r="D119" s="18"/>
      <c r="E119" s="18"/>
      <c r="G119" s="18"/>
      <c r="H119" s="18"/>
      <c r="I119" s="18"/>
      <c r="J119" s="18"/>
      <c r="K119" s="78"/>
      <c r="M119" s="16"/>
    </row>
    <row r="120" spans="2:13" x14ac:dyDescent="0.25">
      <c r="D120" s="18"/>
      <c r="E120" s="18"/>
      <c r="G120" s="18"/>
      <c r="H120" s="18"/>
      <c r="I120" s="18"/>
      <c r="J120" s="18"/>
      <c r="K120" s="78"/>
      <c r="M120" s="16"/>
    </row>
    <row r="121" spans="2:13" x14ac:dyDescent="0.25">
      <c r="D121" s="18"/>
      <c r="E121" s="18"/>
      <c r="K121" s="78"/>
      <c r="M121" s="16"/>
    </row>
    <row r="122" spans="2:13" x14ac:dyDescent="0.25">
      <c r="D122" s="18"/>
      <c r="E122" s="18"/>
      <c r="G122" s="40"/>
      <c r="H122" s="40"/>
      <c r="I122" s="40"/>
      <c r="J122" s="40"/>
      <c r="K122" s="78"/>
      <c r="M122" s="16"/>
    </row>
    <row r="123" spans="2:13" x14ac:dyDescent="0.25">
      <c r="D123" s="18"/>
      <c r="E123" s="18"/>
      <c r="G123" s="18"/>
      <c r="H123" s="18"/>
      <c r="I123" s="18"/>
      <c r="J123" s="18"/>
      <c r="K123" s="78"/>
      <c r="M123" s="16"/>
    </row>
    <row r="124" spans="2:13" x14ac:dyDescent="0.25">
      <c r="D124" s="18"/>
      <c r="E124" s="18"/>
      <c r="K124" s="78"/>
      <c r="M124" s="16"/>
    </row>
    <row r="125" spans="2:13" x14ac:dyDescent="0.25">
      <c r="K125" s="78"/>
      <c r="M125" s="16"/>
    </row>
    <row r="126" spans="2:13" x14ac:dyDescent="0.25">
      <c r="B126" s="19"/>
      <c r="C126" s="79"/>
      <c r="D126" s="40"/>
      <c r="E126" s="40"/>
      <c r="F126" s="79"/>
      <c r="K126" s="78"/>
      <c r="M126" s="16"/>
    </row>
    <row r="127" spans="2:13" x14ac:dyDescent="0.25">
      <c r="D127" s="18"/>
      <c r="E127" s="18"/>
      <c r="K127" s="78"/>
      <c r="M127" s="16"/>
    </row>
  </sheetData>
  <mergeCells count="22">
    <mergeCell ref="C96:F96"/>
    <mergeCell ref="C97:F97"/>
    <mergeCell ref="C104:F104"/>
    <mergeCell ref="C105:F105"/>
    <mergeCell ref="C95:F95"/>
    <mergeCell ref="A90:J90"/>
    <mergeCell ref="B15:G17"/>
    <mergeCell ref="AI16:AK16"/>
    <mergeCell ref="AI17:AK17"/>
    <mergeCell ref="AL16:AO16"/>
    <mergeCell ref="X16:AH16"/>
    <mergeCell ref="AM17:AO17"/>
    <mergeCell ref="A88:D88"/>
    <mergeCell ref="A15:A19"/>
    <mergeCell ref="K16:W17"/>
    <mergeCell ref="X17:AB17"/>
    <mergeCell ref="AC17:AD17"/>
    <mergeCell ref="AE17:AH17"/>
    <mergeCell ref="K15:AO15"/>
    <mergeCell ref="I17:J17"/>
    <mergeCell ref="H17:H18"/>
    <mergeCell ref="H16:J16"/>
  </mergeCells>
  <phoneticPr fontId="5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2021-08-25T13:46:24Z</dcterms:modified>
</cp:coreProperties>
</file>