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CE-2021\"/>
    </mc:Choice>
  </mc:AlternateContent>
  <xr:revisionPtr revIDLastSave="0" documentId="13_ncr:1_{B716CD6D-7AD1-49E2-816B-2B7F42FA4A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108" i="1" l="1"/>
  <c r="AO107" i="1"/>
  <c r="AO106" i="1"/>
  <c r="AN32" i="1"/>
  <c r="AO32" i="1" s="1"/>
  <c r="AN29" i="1"/>
  <c r="AO29" i="1" s="1"/>
  <c r="AN56" i="1"/>
  <c r="AO56" i="1" s="1"/>
  <c r="AN50" i="1"/>
  <c r="AO50" i="1" s="1"/>
  <c r="AN51" i="1"/>
  <c r="AO51" i="1" s="1"/>
  <c r="AN68" i="1"/>
  <c r="AN66" i="1"/>
  <c r="AO66" i="1" s="1"/>
  <c r="AN107" i="1"/>
  <c r="AN81" i="1"/>
  <c r="AO81" i="1" s="1"/>
  <c r="AN48" i="1"/>
  <c r="AO48" i="1" s="1"/>
  <c r="AN109" i="1"/>
  <c r="AO109" i="1" s="1"/>
  <c r="AN34" i="1"/>
  <c r="AO34" i="1" s="1"/>
  <c r="AN108" i="1"/>
  <c r="AN41" i="1"/>
  <c r="AN40" i="1"/>
  <c r="AO40" i="1" s="1"/>
  <c r="AN43" i="1"/>
  <c r="AO43" i="1" s="1"/>
  <c r="AN82" i="1"/>
  <c r="AO82" i="1" s="1"/>
  <c r="AN80" i="1"/>
  <c r="AO80" i="1" s="1"/>
  <c r="AN42" i="1"/>
  <c r="AO42" i="1" s="1"/>
  <c r="AN59" i="1"/>
  <c r="AO59" i="1" s="1"/>
  <c r="AN58" i="1"/>
  <c r="AO58" i="1" s="1"/>
  <c r="AN37" i="1"/>
  <c r="AO37" i="1" s="1"/>
  <c r="AN33" i="1"/>
  <c r="AO33" i="1" s="1"/>
  <c r="AN105" i="1"/>
  <c r="AO105" i="1" s="1"/>
  <c r="AN60" i="1"/>
  <c r="AO60" i="1" s="1"/>
  <c r="AN84" i="1"/>
  <c r="AO84" i="1" s="1"/>
  <c r="AN35" i="1"/>
  <c r="AO35" i="1" s="1"/>
  <c r="AN49" i="1"/>
  <c r="AO49" i="1" s="1"/>
  <c r="AN90" i="1"/>
  <c r="AO90" i="1" s="1"/>
  <c r="AN78" i="1"/>
  <c r="AO78" i="1" s="1"/>
  <c r="AN19" i="1"/>
  <c r="AO19" i="1" s="1"/>
  <c r="AN100" i="1"/>
  <c r="AN45" i="1"/>
  <c r="AO45" i="1" s="1"/>
  <c r="AN95" i="1"/>
  <c r="AO95" i="1" s="1"/>
  <c r="AN39" i="1"/>
  <c r="AO39" i="1" s="1"/>
  <c r="AN18" i="1"/>
  <c r="AO18" i="1" s="1"/>
  <c r="AN106" i="1"/>
  <c r="AO68" i="1"/>
  <c r="AN86" i="1"/>
  <c r="AO86" i="1" s="1"/>
  <c r="AN28" i="1"/>
  <c r="AO28" i="1" s="1"/>
  <c r="AO104" i="1"/>
  <c r="AO101" i="1"/>
  <c r="AO100" i="1"/>
  <c r="AO99" i="1"/>
  <c r="AN54" i="1"/>
  <c r="AO54" i="1" s="1"/>
  <c r="AN72" i="1"/>
  <c r="AO72" i="1" s="1"/>
  <c r="AN103" i="1"/>
  <c r="AO103" i="1" s="1"/>
  <c r="AN102" i="1"/>
  <c r="AO102" i="1" s="1"/>
  <c r="AN76" i="1"/>
  <c r="AO76" i="1" s="1"/>
  <c r="AN98" i="1"/>
  <c r="AO98" i="1" s="1"/>
  <c r="AO97" i="1"/>
  <c r="AO96" i="1"/>
  <c r="AO94" i="1"/>
  <c r="AO93" i="1"/>
  <c r="AO91" i="1"/>
  <c r="AO89" i="1"/>
  <c r="AO87" i="1"/>
  <c r="AO85" i="1"/>
  <c r="AO83" i="1"/>
  <c r="AO77" i="1"/>
  <c r="AO75" i="1"/>
  <c r="AO74" i="1"/>
  <c r="AO73" i="1"/>
  <c r="AO71" i="1"/>
  <c r="AO70" i="1"/>
  <c r="AO69" i="1"/>
  <c r="AO67" i="1"/>
  <c r="AO65" i="1"/>
  <c r="AO64" i="1"/>
  <c r="AO63" i="1"/>
  <c r="AO62" i="1"/>
  <c r="AO57" i="1"/>
  <c r="AO55" i="1"/>
  <c r="AO52" i="1"/>
  <c r="AO47" i="1"/>
  <c r="AO46" i="1"/>
  <c r="AO44" i="1"/>
  <c r="AO38" i="1"/>
  <c r="AO36" i="1"/>
  <c r="AO27" i="1"/>
  <c r="AO24" i="1"/>
  <c r="AO23" i="1"/>
  <c r="AN88" i="1"/>
  <c r="AO88" i="1" s="1"/>
  <c r="AN61" i="1"/>
  <c r="AO61" i="1" s="1"/>
  <c r="AN92" i="1"/>
  <c r="AO92" i="1" s="1"/>
  <c r="AN20" i="1" l="1"/>
  <c r="AO20" i="1" s="1"/>
  <c r="AN21" i="1"/>
  <c r="AO21" i="1" s="1"/>
  <c r="AN22" i="1"/>
  <c r="AO22" i="1" s="1"/>
  <c r="AN25" i="1"/>
  <c r="AO25" i="1" s="1"/>
  <c r="AN26" i="1"/>
  <c r="AO26" i="1" s="1"/>
  <c r="AN30" i="1"/>
  <c r="AO30" i="1" s="1"/>
  <c r="AN31" i="1"/>
  <c r="AO31" i="1" s="1"/>
  <c r="AO41" i="1"/>
  <c r="AN53" i="1"/>
  <c r="AO53" i="1" s="1"/>
  <c r="AN79" i="1"/>
  <c r="AO79" i="1" s="1"/>
  <c r="AN110" i="1" l="1"/>
  <c r="AM110" i="1" l="1"/>
  <c r="O110" i="1" l="1"/>
  <c r="AO17" i="1" l="1"/>
  <c r="AO110" i="1" l="1"/>
  <c r="J21" i="1" l="1"/>
  <c r="AG110" i="1"/>
  <c r="AH110" i="1"/>
  <c r="AL110" i="1"/>
</calcChain>
</file>

<file path=xl/sharedStrings.xml><?xml version="1.0" encoding="utf-8"?>
<sst xmlns="http://schemas.openxmlformats.org/spreadsheetml/2006/main" count="2761" uniqueCount="748">
  <si>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</si>
  <si>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</si>
  <si>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</si>
  <si>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</si>
  <si>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</si>
  <si>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</si>
  <si>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</si>
  <si>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</si>
  <si>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</si>
  <si>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</si>
  <si>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</si>
  <si>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</si>
  <si>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</si>
  <si>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</si>
  <si>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</si>
  <si>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</si>
  <si>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</si>
  <si>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</si>
  <si>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</si>
  <si>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</si>
  <si>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</si>
  <si>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</si>
  <si>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</si>
  <si>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</si>
  <si>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</si>
  <si>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</si>
  <si>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</si>
  <si>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</si>
  <si>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</si>
  <si>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</si>
  <si>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</si>
  <si>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</si>
  <si>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</si>
  <si>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</si>
  <si>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</si>
  <si>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</si>
  <si>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</si>
  <si>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</si>
  <si>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</si>
  <si>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</si>
  <si>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</si>
  <si>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</si>
  <si>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</si>
  <si>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</si>
  <si>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</si>
  <si>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</si>
  <si>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</si>
  <si>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</si>
  <si>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</si>
  <si>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</si>
  <si>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</si>
  <si>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</si>
  <si>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</si>
  <si>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</si>
  <si>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</si>
  <si>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</si>
  <si>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</si>
  <si>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</si>
  <si>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</si>
  <si>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</si>
  <si>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</si>
  <si>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</si>
  <si>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</si>
  <si>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Nº do Convênio/Contrato</t>
  </si>
  <si>
    <t>RESOLUÇÃO Nº 87, DE 28 DE NOVEMBRO DE 2013 - TRIBUNAL DE CONTAS DO ESTADO DO ACRE</t>
  </si>
  <si>
    <t xml:space="preserve">Nome do responsável pela elaboração: 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</si>
  <si>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</si>
  <si>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</si>
  <si>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</si>
  <si>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</si>
  <si>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</si>
  <si>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</si>
  <si>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</si>
  <si>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</si>
  <si>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</si>
  <si>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</si>
  <si>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</si>
  <si>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</si>
  <si>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</si>
  <si>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</si>
  <si>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</si>
  <si>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</si>
  <si>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</si>
  <si>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</si>
  <si>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</si>
  <si>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</si>
  <si>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</si>
  <si>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</si>
  <si>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</si>
  <si>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</si>
  <si>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</si>
  <si>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</si>
  <si>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</si>
  <si>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</si>
  <si>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</si>
  <si>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</si>
  <si>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</si>
  <si>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</si>
  <si>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</si>
  <si>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037.657.332-53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</si>
  <si>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</si>
  <si>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</si>
  <si>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</si>
  <si>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</si>
  <si>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</si>
  <si>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</si>
  <si>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</si>
  <si>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</si>
  <si>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</si>
  <si>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</si>
  <si>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087/2015</t>
  </si>
  <si>
    <t>MARTA NUNES DE LIMA</t>
  </si>
  <si>
    <t>573.810.892-20</t>
  </si>
  <si>
    <t>RAIMUNDO NONATO SANTOS DA SILVA</t>
  </si>
  <si>
    <t>359.535.432-04</t>
  </si>
  <si>
    <t>17.483.432/0001-01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</si>
  <si>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</si>
  <si>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</si>
  <si>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</si>
  <si>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</si>
  <si>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</si>
  <si>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</si>
  <si>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</si>
  <si>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076/2016</t>
  </si>
  <si>
    <t>10.737.867/0001-88</t>
  </si>
  <si>
    <t>003/2017</t>
  </si>
  <si>
    <t>R.S. FREITAS JUCA-ME</t>
  </si>
  <si>
    <t>07.190.627/0001-80</t>
  </si>
  <si>
    <t>006/2017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</si>
  <si>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</si>
  <si>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</si>
  <si>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</si>
  <si>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</si>
  <si>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</si>
  <si>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</si>
  <si>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</si>
  <si>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</si>
  <si>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</si>
  <si>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</si>
  <si>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</si>
  <si>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</si>
  <si>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</si>
  <si>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</si>
  <si>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</si>
  <si>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Fundo a Fundo</t>
  </si>
  <si>
    <t>3.3.90.36.00</t>
  </si>
  <si>
    <t>3.3.90.39.00</t>
  </si>
  <si>
    <t>33.90.39.00</t>
  </si>
  <si>
    <t>33.90.36.00</t>
  </si>
  <si>
    <t>3.3.90.30.00</t>
  </si>
  <si>
    <t>3.3.90.32.00</t>
  </si>
  <si>
    <t>PRAZO</t>
  </si>
  <si>
    <t>REAJUSTE / PRAZO</t>
  </si>
  <si>
    <t>PRAZO / REAJUSTE</t>
  </si>
  <si>
    <t>ATA Nº 003/2017</t>
  </si>
  <si>
    <t>ATA Nº03/04/2017</t>
  </si>
  <si>
    <t xml:space="preserve"> ATA Nº  008/2016</t>
  </si>
  <si>
    <t>11.338.721/0001-22</t>
  </si>
  <si>
    <t>F.P. MENEGASSI COM. IMP.-EXP ME</t>
  </si>
  <si>
    <t>20.384.086/0001-00</t>
  </si>
  <si>
    <t>014/2018</t>
  </si>
  <si>
    <t>PREGÃO Nº 056/2018</t>
  </si>
  <si>
    <t>039/2018</t>
  </si>
  <si>
    <t>PROCESSO Nº135/2018</t>
  </si>
  <si>
    <t>ATA Nº 014/2018</t>
  </si>
  <si>
    <t>PREGÃO Nº027/2018</t>
  </si>
  <si>
    <t>17.337.136/0001-94</t>
  </si>
  <si>
    <t>AUGUSTO S DE ARAUJO - ME</t>
  </si>
  <si>
    <t>05.511.061/0001-37</t>
  </si>
  <si>
    <t>Funda a Fundo</t>
  </si>
  <si>
    <t>PROCESSO Nº 053/2018</t>
  </si>
  <si>
    <t>096/2018</t>
  </si>
  <si>
    <t>ATA Nº013/2018</t>
  </si>
  <si>
    <t xml:space="preserve"> </t>
  </si>
  <si>
    <t>l</t>
  </si>
  <si>
    <t>SERIAMES DAMASIO MOREIRA DE OLIVEIRA</t>
  </si>
  <si>
    <t>035/2019</t>
  </si>
  <si>
    <t>LINK CARD</t>
  </si>
  <si>
    <t>12.039.966/0001-11</t>
  </si>
  <si>
    <t>PREGÃO PRESENCIAL Nº056/2018</t>
  </si>
  <si>
    <t>J. F. R. COSNTRUÇÕES</t>
  </si>
  <si>
    <t>07.190.927/0001-80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</si>
  <si>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</si>
  <si>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</si>
  <si>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</si>
  <si>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</si>
  <si>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</si>
  <si>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</si>
  <si>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</si>
  <si>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>PROCESSO Nº 135/2018</t>
  </si>
  <si>
    <t xml:space="preserve">PRAZO </t>
  </si>
  <si>
    <t>IDENTIFICAÇÃO DO ÓRGÃO/ENTIDADE/FUNDO: MUNICIPAL DE ASSISTENCIA SOCIAL  - FMAS - UNIDADE 605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</si>
  <si>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</si>
  <si>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</si>
  <si>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</si>
  <si>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</si>
  <si>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</si>
  <si>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</si>
  <si>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 xml:space="preserve">W.O.PEREIRA ME </t>
  </si>
  <si>
    <t>TEC NEWS EIRELI - EPP</t>
  </si>
  <si>
    <t>045/2018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</si>
  <si>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</si>
  <si>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</si>
  <si>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</si>
  <si>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</si>
  <si>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</si>
  <si>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</si>
  <si>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</si>
  <si>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</si>
  <si>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</si>
  <si>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</si>
  <si>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</si>
  <si>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</si>
  <si>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</si>
  <si>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</si>
  <si>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</si>
  <si>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</si>
  <si>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</si>
  <si>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</si>
  <si>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</si>
  <si>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</si>
  <si>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</si>
  <si>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</si>
  <si>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</si>
  <si>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</si>
  <si>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</si>
  <si>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AGUIA AZUL</t>
  </si>
  <si>
    <t>92/2019</t>
  </si>
  <si>
    <t>111/2015</t>
  </si>
  <si>
    <t>PROCESSO Nº 082/2019</t>
  </si>
  <si>
    <t>ATA Nº 004/2019</t>
  </si>
  <si>
    <t>PROCESSO Nº 046/2019</t>
  </si>
  <si>
    <t xml:space="preserve">PREGÃO PRESENCIAÇ  Nº 004/2019 </t>
  </si>
  <si>
    <t>05.391.917/0001-88</t>
  </si>
  <si>
    <t>Processo nº 015/2015</t>
  </si>
  <si>
    <t>14.294.326/0001-83</t>
  </si>
  <si>
    <t xml:space="preserve">KELLE DE MELO </t>
  </si>
  <si>
    <t>PROCESSO Nº 137/2019/CEL/PMRB</t>
  </si>
  <si>
    <t xml:space="preserve">  O presente contrato tem como objeto aquisição de peças para manutenção de veicluos a para atender as demandas das Unidades Administrativas do Departamento de Proteção Social Especial, da Secretaria Municipal de Assistência Social e Direitos Humanos – SASDH</t>
  </si>
  <si>
    <t>092/2019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</si>
  <si>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</si>
  <si>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</si>
  <si>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</si>
  <si>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</si>
  <si>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</si>
  <si>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</si>
  <si>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</si>
  <si>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</si>
  <si>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</si>
  <si>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</si>
  <si>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</si>
  <si>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</si>
  <si>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</si>
  <si>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</si>
  <si>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</si>
  <si>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</si>
  <si>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</si>
  <si>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</si>
  <si>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</si>
  <si>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</si>
  <si>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</si>
  <si>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</si>
  <si>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</si>
  <si>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 xml:space="preserve"> MARIA DO SOCORRO </t>
  </si>
  <si>
    <t>146/2019</t>
  </si>
  <si>
    <t>135/2019</t>
  </si>
  <si>
    <t xml:space="preserve">PROCESSO Nº </t>
  </si>
  <si>
    <t xml:space="preserve">PROCESSO ADMINISTRATIVO  Nº 078 </t>
  </si>
  <si>
    <t xml:space="preserve">O imóvel, objeto de locação, destina-se exclusivamente ao uso do Centro de Referência Especializado de Assistência Social – CENTRO POP </t>
  </si>
  <si>
    <t xml:space="preserve">O imóvel, objeto de locação, destina-se exclusivamente ao uso do Centro de Referência Especializado de Assistência Social –  SEDE SASDH </t>
  </si>
  <si>
    <t>003/2020</t>
  </si>
  <si>
    <t>PROCESSO Nº  309/2019</t>
  </si>
  <si>
    <t xml:space="preserve">PREGÃO Nº140/2019 </t>
  </si>
  <si>
    <t>ATA Nº001/2020</t>
  </si>
  <si>
    <t>06.01.2020</t>
  </si>
  <si>
    <t>06.01.2021</t>
  </si>
  <si>
    <t>O presente contrato tem como objeto aquisição de cestas básicas e para atender as demandas das Unidades Administrativas do Departamento de Proteção Social Especial, da Secretaria Municipal de Assistência Social e Direitos Humanos – SASDH</t>
  </si>
  <si>
    <t>01.047.198/0001-01</t>
  </si>
  <si>
    <t>03.02.2020</t>
  </si>
  <si>
    <t>31.12.2020</t>
  </si>
  <si>
    <t>PREGÃO Nº 055/2019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</si>
  <si>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</si>
  <si>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</si>
  <si>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</si>
  <si>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</si>
  <si>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</si>
  <si>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</si>
  <si>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</si>
  <si>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</si>
  <si>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</si>
  <si>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</si>
  <si>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</si>
  <si>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</si>
  <si>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013/2020</t>
  </si>
  <si>
    <t>29.422.974/0001-45</t>
  </si>
  <si>
    <t>117 e 101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</si>
  <si>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</si>
  <si>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PREGÃO Nº 066/2019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</si>
  <si>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</si>
  <si>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</si>
  <si>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</si>
  <si>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</si>
  <si>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</si>
  <si>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</si>
  <si>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</si>
  <si>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</si>
  <si>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>048/2020</t>
  </si>
  <si>
    <t xml:space="preserve">EMOPS - E DE AGUIAR FROTA </t>
  </si>
  <si>
    <t>PROCESSO Nº  292/2019</t>
  </si>
  <si>
    <t>PREGÃO Nº  108/2019</t>
  </si>
  <si>
    <t>ATA Nº 003/2020</t>
  </si>
  <si>
    <t>04.758.482/0001-02</t>
  </si>
  <si>
    <t xml:space="preserve">O presente contrato tem como objetivo atender as demandas das Unidades Administrativas da Secretaria Municipal de Assistência Social e Direitos Humanos  SASDH desentupimento de vasos sanitários e outros serviços.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</si>
  <si>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</si>
  <si>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</si>
  <si>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</si>
  <si>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</si>
  <si>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</si>
  <si>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</si>
  <si>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</si>
  <si>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</si>
  <si>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</si>
  <si>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</si>
  <si>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071/2020</t>
  </si>
  <si>
    <t>J. S COMERCIO</t>
  </si>
  <si>
    <t>060/2020</t>
  </si>
  <si>
    <t>FP MENEGASSI</t>
  </si>
  <si>
    <t>073/2020</t>
  </si>
  <si>
    <t xml:space="preserve">DL RAMOS </t>
  </si>
  <si>
    <t>05.146.814/000152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</si>
  <si>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</si>
  <si>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</si>
  <si>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</si>
  <si>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</si>
  <si>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</si>
  <si>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</si>
  <si>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</si>
  <si>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</si>
  <si>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</si>
  <si>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</si>
  <si>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</si>
  <si>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PROCESSO N° 155/2020</t>
  </si>
  <si>
    <t>PREGÃO Nº 032/2020</t>
  </si>
  <si>
    <t>ATA Nº 006/2020</t>
  </si>
  <si>
    <t xml:space="preserve">O presente contrato tem como objetivo atender as demandas das Unidades Administrativas da Secretaria Municipal de Assistência Social e Direitos Humanos  SASDH aquisição de alimentos não pereciveis </t>
  </si>
  <si>
    <t>PROCESSO N° 309/2019</t>
  </si>
  <si>
    <t>PREGÃO Nº 140/2019</t>
  </si>
  <si>
    <t>ATA Nº 001/2020</t>
  </si>
  <si>
    <t xml:space="preserve">ATA Nº 006/2020 </t>
  </si>
  <si>
    <t>ATA Nº  002/2020</t>
  </si>
  <si>
    <t>091/2020</t>
  </si>
  <si>
    <t xml:space="preserve">PINTO &amp; CIA LTDA - ME </t>
  </si>
  <si>
    <t>016/2020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</si>
  <si>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</si>
  <si>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</si>
  <si>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</si>
  <si>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</si>
  <si>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</si>
  <si>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 xml:space="preserve">O presente contrato tem como objetivo atender as demandas das Unidades Administrativas da Secretaria Municipal de Assistência Social e Direitos Humanos SASDH 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</si>
  <si>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</si>
  <si>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</si>
  <si>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</si>
  <si>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PROCESSO Nº  082/2019</t>
  </si>
  <si>
    <t>PREGÃO Nº  0691/2019</t>
  </si>
  <si>
    <t>05.511.061/000137</t>
  </si>
  <si>
    <t>0403/2020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</si>
  <si>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</si>
  <si>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</si>
  <si>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</si>
  <si>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</si>
  <si>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</si>
  <si>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</si>
  <si>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</si>
  <si>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</si>
  <si>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</si>
  <si>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</si>
  <si>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</si>
  <si>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</si>
  <si>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</si>
  <si>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</si>
  <si>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</si>
  <si>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</si>
  <si>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</si>
  <si>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</si>
  <si>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</si>
  <si>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 xml:space="preserve">   </t>
  </si>
  <si>
    <t>PREGAO PRESENCIAL Nº 008/2015 CPL/PMRB</t>
  </si>
  <si>
    <t>Locação de Veículo, tipo Passeio, Marca Volkswagen, Modelo Gol 1.6, Ano Fab. 2012, Ano Mod. 2013, Placa NAD 3026, com condutor</t>
  </si>
  <si>
    <t>001/2016</t>
  </si>
  <si>
    <t>JONAS LINO DE CASTRO NETO</t>
  </si>
  <si>
    <t>018.050.802-45</t>
  </si>
  <si>
    <t xml:space="preserve"> Executado no Exercício 2021</t>
  </si>
  <si>
    <t>PRESTAÇÃO DE CONTAS MENSAL - EXERCÍCIO 2021</t>
  </si>
  <si>
    <t>Sequencia</t>
  </si>
  <si>
    <t xml:space="preserve">Ailton José Blazute Braga </t>
  </si>
  <si>
    <t xml:space="preserve">Marfisa de Lima Galvão </t>
  </si>
  <si>
    <t>IDENTIFICAÇÃO DO ÓRGÃO/ENTIDADE/SECRETARIA DE ASSISTENCIA SOCIAL E DIREITOS HUMANOS - SASDH - UNIDADE 001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</si>
  <si>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</si>
  <si>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</si>
  <si>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</si>
  <si>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</si>
  <si>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</si>
  <si>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</si>
  <si>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</si>
  <si>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057/2020</t>
  </si>
  <si>
    <t>J. S. COMERCIO IMP. E EXP. LTDA - ME</t>
  </si>
  <si>
    <t>098/2020</t>
  </si>
  <si>
    <t>SIOLMAR GABRIELA PASCUALINIPIERRIN E CIA LTDA</t>
  </si>
  <si>
    <t>11.377.867/0001-87</t>
  </si>
  <si>
    <t>003/2021</t>
  </si>
  <si>
    <t>AUGUSTO S DE ARAUJO - EIRELI</t>
  </si>
  <si>
    <t>065/2020</t>
  </si>
  <si>
    <t>HEALTH CARE E DUBEBE</t>
  </si>
  <si>
    <t>18.252.904/0001-70</t>
  </si>
  <si>
    <t xml:space="preserve">M. C COMERCIO DE ALIMENTAÇÃO </t>
  </si>
  <si>
    <t xml:space="preserve">W.L DE OLIVEIRA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</si>
  <si>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</si>
  <si>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</si>
  <si>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149/2019</t>
  </si>
  <si>
    <t>O presente contrato tem como objetivo atender as demandas das Unidades Administrativas da Secretaria Municipal de Assistência Social e Direitos Humanos - KIT BEBÊS</t>
  </si>
  <si>
    <t>ATA Nº  006/2019</t>
  </si>
  <si>
    <t>09/010/2020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</si>
  <si>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</si>
  <si>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</si>
  <si>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</si>
  <si>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>ATA Nº 10/2020</t>
  </si>
  <si>
    <t>.3.3.3.90.30.00</t>
  </si>
  <si>
    <t>PROCESSO N º 034/2020</t>
  </si>
  <si>
    <t xml:space="preserve">034/2020/TJAC </t>
  </si>
  <si>
    <t xml:space="preserve">O presente contrato tem como objetivo atender as demandas das Unidades Administrativas da Secretaria Municipal de Assistência Social e Direitos Humanos - TERMOMETRO </t>
  </si>
  <si>
    <t>ATA Nº 046/2020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</si>
  <si>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</si>
  <si>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</si>
  <si>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</si>
  <si>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</si>
  <si>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</si>
  <si>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>Executado até o exercício anterior 2020</t>
  </si>
  <si>
    <t xml:space="preserve">ALTERAÇÃO </t>
  </si>
  <si>
    <t xml:space="preserve">REAJUSTE </t>
  </si>
  <si>
    <t>PROCESSO Nº 278/2017</t>
  </si>
  <si>
    <t xml:space="preserve">Agenciamento de viagens </t>
  </si>
  <si>
    <t>PREGÃO PRESENCIAL N 120/2017</t>
  </si>
  <si>
    <t>002/2019</t>
  </si>
  <si>
    <t xml:space="preserve">JF TURISMO </t>
  </si>
  <si>
    <t>03.383.410/0001.57</t>
  </si>
  <si>
    <t>J. G. CHASSOT</t>
  </si>
  <si>
    <t>PROCESSO N º 265/2020</t>
  </si>
  <si>
    <t>ATA Nº 024/2020</t>
  </si>
  <si>
    <t>016/2021</t>
  </si>
  <si>
    <t>PROCESSO Nº 265/2020</t>
  </si>
  <si>
    <t xml:space="preserve">PREGÃO Nº </t>
  </si>
  <si>
    <t>PREGÃO PRESENCIAL Nº102/2015</t>
  </si>
  <si>
    <t>ATA Nº 008/2015</t>
  </si>
  <si>
    <t>027/2021</t>
  </si>
  <si>
    <t>012/2021</t>
  </si>
  <si>
    <t>PROCESSO Nº358/2019</t>
  </si>
  <si>
    <t>ATA Nº  005/2021</t>
  </si>
  <si>
    <t>PROCESSO N° 358/2019</t>
  </si>
  <si>
    <t>ATA Nº 024/2021</t>
  </si>
  <si>
    <t>SANCAR COMERCIO</t>
  </si>
  <si>
    <t>002/2021</t>
  </si>
  <si>
    <t>08.805.247/0001-97</t>
  </si>
  <si>
    <t>IF LOCAÇÕES</t>
  </si>
  <si>
    <t>PROCESSO Nº 265/2021</t>
  </si>
  <si>
    <t>017/2021</t>
  </si>
  <si>
    <t>PROCESSO Nº  309/2020</t>
  </si>
  <si>
    <t>PREGÃO Nº140/2020</t>
  </si>
  <si>
    <t>17.337.136/0001-95</t>
  </si>
  <si>
    <t>29.422.974/0001-46</t>
  </si>
  <si>
    <t>01.353.640/0001-48</t>
  </si>
  <si>
    <t>11/02/221</t>
  </si>
  <si>
    <t>PREGÃO Nº  049/2020/SASDH</t>
  </si>
  <si>
    <t>017/2020</t>
  </si>
  <si>
    <t>054/2021</t>
  </si>
  <si>
    <t>14.009.721/0001-77</t>
  </si>
  <si>
    <t>18.765.432/0001-60</t>
  </si>
  <si>
    <t>01/042016</t>
  </si>
  <si>
    <t>03.082.817/0001-45</t>
  </si>
  <si>
    <t>3.3.90.39.01</t>
  </si>
  <si>
    <t>20.384.860/0001-00</t>
  </si>
  <si>
    <t>.01</t>
  </si>
  <si>
    <t>.02</t>
  </si>
  <si>
    <t>.03</t>
  </si>
  <si>
    <t>.04</t>
  </si>
  <si>
    <t>.05</t>
  </si>
  <si>
    <t>.06</t>
  </si>
  <si>
    <t>.07</t>
  </si>
  <si>
    <t>.08</t>
  </si>
  <si>
    <t>.09</t>
  </si>
  <si>
    <t>.10</t>
  </si>
  <si>
    <t>.11</t>
  </si>
  <si>
    <t>.12</t>
  </si>
  <si>
    <t>.13</t>
  </si>
  <si>
    <t>.14</t>
  </si>
  <si>
    <t>.15</t>
  </si>
  <si>
    <t>.16</t>
  </si>
  <si>
    <t>.17</t>
  </si>
  <si>
    <t>.18</t>
  </si>
  <si>
    <t>.19</t>
  </si>
  <si>
    <t>.20</t>
  </si>
  <si>
    <t>.21</t>
  </si>
  <si>
    <t>.22</t>
  </si>
  <si>
    <t>.23</t>
  </si>
  <si>
    <t>.24</t>
  </si>
  <si>
    <t>.25</t>
  </si>
  <si>
    <t>.26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</si>
  <si>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</si>
  <si>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</si>
  <si>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</si>
  <si>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</si>
  <si>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</si>
  <si>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</si>
  <si>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</si>
  <si>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</si>
  <si>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</si>
  <si>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.36</t>
  </si>
  <si>
    <t>.37</t>
  </si>
  <si>
    <t>.38</t>
  </si>
  <si>
    <t>.39</t>
  </si>
  <si>
    <t>.40</t>
  </si>
  <si>
    <t>.41</t>
  </si>
  <si>
    <t>.42</t>
  </si>
  <si>
    <t>.43</t>
  </si>
  <si>
    <t>.44</t>
  </si>
  <si>
    <t>.45</t>
  </si>
  <si>
    <t>.46</t>
  </si>
  <si>
    <t>.47</t>
  </si>
  <si>
    <t>.48</t>
  </si>
  <si>
    <t>.49</t>
  </si>
  <si>
    <t>.50</t>
  </si>
  <si>
    <t>.51</t>
  </si>
  <si>
    <t>.52</t>
  </si>
  <si>
    <t>.53</t>
  </si>
  <si>
    <t>.54</t>
  </si>
  <si>
    <t>.55</t>
  </si>
  <si>
    <t>.56</t>
  </si>
  <si>
    <t>.57</t>
  </si>
  <si>
    <t>.58</t>
  </si>
  <si>
    <t>.59</t>
  </si>
  <si>
    <t>.60</t>
  </si>
  <si>
    <t>.61</t>
  </si>
  <si>
    <t>.62</t>
  </si>
  <si>
    <t>J. O. NASCIMENTO</t>
  </si>
  <si>
    <t>100/2021</t>
  </si>
  <si>
    <t>.63</t>
  </si>
  <si>
    <t>PROCESSO N º 035/2020</t>
  </si>
  <si>
    <t>PREGÃO Nº 151/2019</t>
  </si>
  <si>
    <t>ATA Nº 021/2020</t>
  </si>
  <si>
    <t>19.354.136/0001-28</t>
  </si>
  <si>
    <t>.64</t>
  </si>
  <si>
    <t>PROCESSO N° 054/2021</t>
  </si>
  <si>
    <t>PREGÃO Nº 16/2021</t>
  </si>
  <si>
    <t>005/2021</t>
  </si>
  <si>
    <t>14.009.721/000178</t>
  </si>
  <si>
    <t>.65</t>
  </si>
  <si>
    <t xml:space="preserve">19 SOLUÇOES DO BRASIL </t>
  </si>
  <si>
    <t>019/2021</t>
  </si>
  <si>
    <t>ATA Nº 023/2020</t>
  </si>
  <si>
    <t>PROCESSO N º 135/2020</t>
  </si>
  <si>
    <t>PREGÃO Nº 026/2020</t>
  </si>
  <si>
    <t>04.361.899/0001-29</t>
  </si>
  <si>
    <t>.66</t>
  </si>
  <si>
    <t>030/2021</t>
  </si>
  <si>
    <t>ACRETEC</t>
  </si>
  <si>
    <t>04.475.329/0001-60</t>
  </si>
  <si>
    <t>PROCESSO N º 001/2021</t>
  </si>
  <si>
    <t>ATA Nº 014/2020</t>
  </si>
  <si>
    <t>PREGÃO Nº 106/2019</t>
  </si>
  <si>
    <t>024/2021</t>
  </si>
  <si>
    <t>ALBERTO FELICIO ABRAHAO LTDA</t>
  </si>
  <si>
    <t>84.304.112/0001-26</t>
  </si>
  <si>
    <t>ATA Nº 015/2020</t>
  </si>
  <si>
    <t>PROCESSO N º 154/2020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</si>
  <si>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</si>
  <si>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</si>
  <si>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</si>
  <si>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</si>
  <si>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</si>
  <si>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</si>
  <si>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.67</t>
  </si>
  <si>
    <t>.68</t>
  </si>
  <si>
    <t>034/2021</t>
  </si>
  <si>
    <t>M. V. AQUINO - EIRELI</t>
  </si>
  <si>
    <t xml:space="preserve">ATA Nº </t>
  </si>
  <si>
    <t>PROCESSO N º 037/2021</t>
  </si>
  <si>
    <t>14.358.816/0001-04</t>
  </si>
  <si>
    <t>008/2021</t>
  </si>
  <si>
    <t>F. F. DE MEDEIROS - ME</t>
  </si>
  <si>
    <t>09.638.709/0001-91</t>
  </si>
  <si>
    <t>PROCESSO N º 155/2020</t>
  </si>
  <si>
    <t>.69</t>
  </si>
  <si>
    <t>.70</t>
  </si>
  <si>
    <t>.71</t>
  </si>
  <si>
    <t>PROCESSO N º</t>
  </si>
  <si>
    <t>033/2021</t>
  </si>
  <si>
    <t>A. C. D. A. IMPORTAÇÃO E EXPORTAÇÃO LTDA</t>
  </si>
  <si>
    <t>84.308.980/0001-07</t>
  </si>
  <si>
    <t>.72</t>
  </si>
  <si>
    <t>009/2021</t>
  </si>
  <si>
    <t>J S COMERCIO IMPOTAÇÃO E EXPORTAÇÃO</t>
  </si>
  <si>
    <t>032/2021</t>
  </si>
  <si>
    <t>L e G ALIMENTOS DO BRASIL</t>
  </si>
  <si>
    <t>26.554.435/0001-71</t>
  </si>
  <si>
    <t>PROCESSO N º 038/2021</t>
  </si>
  <si>
    <t>036/2021</t>
  </si>
  <si>
    <t>.73</t>
  </si>
  <si>
    <t>.74</t>
  </si>
  <si>
    <t xml:space="preserve">SOUZA E PASTOR </t>
  </si>
  <si>
    <t>34.710.145/0001-06</t>
  </si>
  <si>
    <t>ATA Nº 001/2021</t>
  </si>
  <si>
    <t>PREGÃO Nº 062/2020</t>
  </si>
  <si>
    <t>PROCESSO N º 051/2021</t>
  </si>
  <si>
    <t>011/2021</t>
  </si>
  <si>
    <t xml:space="preserve">T. C. OLIVEIRA </t>
  </si>
  <si>
    <t xml:space="preserve">       31/05/2021</t>
  </si>
  <si>
    <t>101, 106 e 117</t>
  </si>
  <si>
    <t>33.297.274/0001-43</t>
  </si>
  <si>
    <t xml:space="preserve">PARAISO AMBIENTES </t>
  </si>
  <si>
    <t>.75</t>
  </si>
  <si>
    <t>.76</t>
  </si>
  <si>
    <t>PROCESSO Nº 292/2019</t>
  </si>
  <si>
    <t>PREGÃO N° 108/2019</t>
  </si>
  <si>
    <t xml:space="preserve">O presente contrato tem como objetivo atender as demandas das Unidades Administrativas da Secretaria Municipal de Assistência Social e Direitos Humanos - SERVIÇOS DE LIMPEZA </t>
  </si>
  <si>
    <t>047/2021</t>
  </si>
  <si>
    <t>05.493.311/0001-53</t>
  </si>
  <si>
    <t>29/04/20020</t>
  </si>
  <si>
    <t>101, 117</t>
  </si>
  <si>
    <t>.77</t>
  </si>
  <si>
    <t>087/2020</t>
  </si>
  <si>
    <t>G. R. D AROSA - EPP</t>
  </si>
  <si>
    <t>09.179.593/0001-70</t>
  </si>
  <si>
    <t>ATA Nº 201/2020</t>
  </si>
  <si>
    <t>PREGÃO Nº 075/2020</t>
  </si>
  <si>
    <t>PROCESSO N º 039/CONTRATOS E CONVENIOS</t>
  </si>
  <si>
    <t>.78</t>
  </si>
  <si>
    <t>A. A. DE SOUZA - EIRELI</t>
  </si>
  <si>
    <t>33.873.300/0001-34</t>
  </si>
  <si>
    <t>029/2021</t>
  </si>
  <si>
    <t>007/2021</t>
  </si>
  <si>
    <t xml:space="preserve">E C O MOURA </t>
  </si>
  <si>
    <t>28.572.074/0001-11</t>
  </si>
  <si>
    <t>PROCESSO N º 155/2020/CEL/PMRB</t>
  </si>
  <si>
    <t>ATA Nº 6/2020/SASDH</t>
  </si>
  <si>
    <t>020/2021</t>
  </si>
  <si>
    <t>.79</t>
  </si>
  <si>
    <t>.80</t>
  </si>
  <si>
    <t>ATA Nº 010/2020</t>
  </si>
  <si>
    <t>.81</t>
  </si>
  <si>
    <t>010/2021</t>
  </si>
  <si>
    <t>MS SERVIÇOS, COMERCIO E REPRESENTAÇÕES - EIRELI</t>
  </si>
  <si>
    <t>22.172.177/0001-08</t>
  </si>
  <si>
    <t>ATA Nº  017/2020</t>
  </si>
  <si>
    <t>PROCESSO N º 002//2021</t>
  </si>
  <si>
    <t>PREGÃO Nº 028/2020</t>
  </si>
  <si>
    <t xml:space="preserve">O presente contrato tem como objetivo atender as demandas das Unidades Administrativas da Secretaria Municipal de Assistência Social e Direitos Humanos - MATERIAIS ELETRICOS  </t>
  </si>
  <si>
    <t xml:space="preserve">O presente contrato tem como objetivo atender as demandas das Unidades Administrativas da Secretaria Municipal de Assistência Social e Direitos Humanos - GÊNERO ALIMENTÍCIO </t>
  </si>
  <si>
    <t xml:space="preserve">O presente contrato tem como objetivo atender as demandas das Unidades Administrativas da Secretaria Municipal de Assistência Social e Direitos Humanos - PAPELARIA </t>
  </si>
  <si>
    <t>O presente contrato tem como objetivo atender as demandas das Unidades Administrativas da Secretaria Municipal de Assistência Social e Direitos Humanos - MATERIAL DE HIGIENE</t>
  </si>
  <si>
    <t>O presente contrato tem como objetivo atender as demandas das Unidades Administrativas da Secretaria Municipal de Assistência Social e Direitos Humanos - MATERIAL DE LIMPEZA</t>
  </si>
  <si>
    <t xml:space="preserve">O presente contrato tem como objetivo atender as demandas das Unidades Administrativas da Secretaria Municipal de Assistência Social e Direitos Humanos - RECEPCIONISTA E ATENDENTES </t>
  </si>
  <si>
    <t xml:space="preserve">O presente contrato tem como objetivo atender as demandas das Unidades Administrativas da Secretaria Municipal de Assistência Social e Direitos Humanos - TRAVESSEIROS </t>
  </si>
  <si>
    <t>O presente contrato tem como objetivo atender as demandas das Unidades Administrativas da Secretaria Municipal de Assistência Social e Direitos Humanos - ÁGUA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</si>
  <si>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</si>
  <si>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</si>
  <si>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O presente contrato tem como objetivo atender as demandas das Unidades Administrativas da Secretaria Municipal de Assistência Social e Direitos Humanos - ÁGUA MINERAL</t>
  </si>
  <si>
    <t>O presente contrato tem como objetivo atender as demandas das Unidades Administrativas da Secretaria Municipal de Assistência Social e Direitos Humanos - GÊNEROS ALIMENTÍCIOS PERECÍIVEIS</t>
  </si>
  <si>
    <t xml:space="preserve">O presente contrato tem como objetivo atender as demandas das Unidades Administrativas da Secretaria Municipal de Assistência Social e Direitos Humanos - GÊNEROS ALIMENTÍCIOS </t>
  </si>
  <si>
    <t>O presente contrato tem como objetivo atender as demandas das Unidades Administrativas da Secretaria Municipal de Assistência Social e Direitos Humanos - GÊNEROS ALIMENTÍCIOS</t>
  </si>
  <si>
    <t>PREGÃO Nº  032/2020</t>
  </si>
  <si>
    <t>ATA Nº  006/2020</t>
  </si>
  <si>
    <t>006/2021</t>
  </si>
  <si>
    <t>D. L. RAMOS - ME</t>
  </si>
  <si>
    <t>.82</t>
  </si>
  <si>
    <t>.83</t>
  </si>
  <si>
    <t>O presente contrato tem como objetivo atender as demandas das Unidades Administrativas da Secretaria Municipal de Assistência Social e Direitos Humanos - MATERIAL DE CONSUMO - COLCHÕES</t>
  </si>
  <si>
    <t>PREGÃO Nº  045/2020</t>
  </si>
  <si>
    <t>ATA Nº  011/2020</t>
  </si>
  <si>
    <t>021/2021</t>
  </si>
  <si>
    <t>.84</t>
  </si>
  <si>
    <t>ATA Nº  014/2020</t>
  </si>
  <si>
    <t>023/2021</t>
  </si>
  <si>
    <t>.85</t>
  </si>
  <si>
    <t>PREGÃO Nº  042/2020</t>
  </si>
  <si>
    <t>ATA Nº  018/2020</t>
  </si>
  <si>
    <t>040/2021</t>
  </si>
  <si>
    <t>.86</t>
  </si>
  <si>
    <t>ATA Nº  013/2020</t>
  </si>
  <si>
    <t>022/2021</t>
  </si>
  <si>
    <t>O presente contrato tem como objetivo atender as demandas das Unidades Administrativas da Secretaria Municipal de Assistência Social e Direitos Humanos - TOALHAS DE BANHO</t>
  </si>
  <si>
    <t>O presente contrato tem como objetivo atender as demandas das Unidades Administrativas da Secretaria Municipal de Assistência Social e Direitos Humanos - AGUA MINERAL</t>
  </si>
  <si>
    <t>O presente contrato tem como objetivo atender as demandas das Unidades Administrativas da Secretaria Municipal de Assistência Social e Direitos Humanos - TOALHAS DE ROSTO</t>
  </si>
  <si>
    <t>.87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</si>
  <si>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</si>
  <si>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</si>
  <si>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</si>
  <si>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</si>
  <si>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</si>
  <si>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.88</t>
  </si>
  <si>
    <t>PROCESSO N º 042/2020</t>
  </si>
  <si>
    <t>PREGÃO Nº  199/2019</t>
  </si>
  <si>
    <t>O presente contrato tem como objetivo atender as demandas das Unidades Administrativas da Secretaria Municipal de Assistência Social e Direitos Humanos - EQUIPAMENTOS DE TELEFONIA</t>
  </si>
  <si>
    <t>ATA Nº   12/2020</t>
  </si>
  <si>
    <t>088/2020</t>
  </si>
  <si>
    <t>.89</t>
  </si>
  <si>
    <t>PROCESSO N º 040/2021</t>
  </si>
  <si>
    <t>PREGÃO Nº  012/2021</t>
  </si>
  <si>
    <t>ATA Nº   011/2021</t>
  </si>
  <si>
    <t>035/2021</t>
  </si>
  <si>
    <t>.90</t>
  </si>
  <si>
    <t>PROCESSO N º 358/2019</t>
  </si>
  <si>
    <t>ATA Nº   005/2020</t>
  </si>
  <si>
    <t>005/2020</t>
  </si>
  <si>
    <t xml:space="preserve">INDUSTRIA E COMERCIO COLCHOES ORTHOVIDA </t>
  </si>
  <si>
    <t>VAN LOOK</t>
  </si>
  <si>
    <t>40.397.929/0001-10</t>
  </si>
  <si>
    <t xml:space="preserve">META COMERCIAL </t>
  </si>
  <si>
    <t>20.139.294/0001-44</t>
  </si>
  <si>
    <t xml:space="preserve">JF COMERCIO </t>
  </si>
  <si>
    <t xml:space="preserve">SISTEL </t>
  </si>
  <si>
    <t>03.383.410/0001-57</t>
  </si>
  <si>
    <t>01.001.116/0001-13</t>
  </si>
  <si>
    <t>3.3.90.30.00 3.3.90.39.00</t>
  </si>
  <si>
    <t>07.628.070/0001-38</t>
  </si>
  <si>
    <t>05.146.814/0001-52</t>
  </si>
  <si>
    <t>.91</t>
  </si>
  <si>
    <t>PREGÃO Nº  016/2021</t>
  </si>
  <si>
    <t>PROCESSO N º 086/2021</t>
  </si>
  <si>
    <t>O presente contrato tem como objetivo atender as demandas das Unidades Administrativas da Secretaria Municipal de Assistência Social e Direitos Humanos - MATERIAIS DE CONSUMO</t>
  </si>
  <si>
    <t xml:space="preserve">O presente contrato tem como objetivo atender as demandas das Unidades Administrativas da Secretaria Municipal de Assistência Social e Direitos Humanos - PRESTADOR DE SERVIÇO  </t>
  </si>
  <si>
    <t>ATA Nº   001/2021</t>
  </si>
  <si>
    <t>042/2021</t>
  </si>
  <si>
    <t>G. SANTOS DA SILVA EIRELI</t>
  </si>
  <si>
    <t>.92</t>
  </si>
  <si>
    <t>ATA Nº   016/2020</t>
  </si>
  <si>
    <t>025/2021</t>
  </si>
  <si>
    <t>POTENZA CONFECÇÕES E COMERCIO EM GERAL EIRELI</t>
  </si>
  <si>
    <t>.93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</si>
  <si>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</si>
  <si>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</si>
  <si>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</si>
  <si>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</si>
  <si>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</si>
  <si>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17.039.110/0001-60</t>
  </si>
  <si>
    <t>PROCESSO N º 081/2021</t>
  </si>
  <si>
    <t>20.276.206/0001-56</t>
  </si>
  <si>
    <t>14.317.275/0001-68</t>
  </si>
  <si>
    <t>REALIZADO ATÉ O MÊS/ANO (ACUMULADO): PERÍODO DE JANEIRO A OUTUBRO DE 2021</t>
  </si>
  <si>
    <t>Data da emissão 12.11.2021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</si>
</sst>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&quot;R$&quot;#,##0.00"/>
    <numFmt numFmtId="166" formatCode="_-&quot;R$&quot;* #,##0.000_-;\-&quot;R$&quot;* #,##0.000_-;_-&quot;R$&quot;* &quot;-&quot;??_-;_-@_-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"/>
    </font>
    <font>
      <sz val="11"/>
      <color theme="1"/>
      <name val="Times"/>
    </font>
    <font>
      <b/>
      <sz val="12"/>
      <color theme="1"/>
      <name val="Times"/>
    </font>
    <font>
      <sz val="12"/>
      <name val="Times"/>
    </font>
    <font>
      <sz val="11"/>
      <name val="Times"/>
    </font>
    <font>
      <b/>
      <sz val="12"/>
      <name val="Times"/>
    </font>
    <font>
      <sz val="10"/>
      <color theme="1"/>
      <name val="Times"/>
    </font>
    <font>
      <sz val="12"/>
      <name val="Times New Roman"/>
      <family val="1"/>
    </font>
    <font>
      <sz val="8"/>
      <name val="Calibri"/>
      <family val="2"/>
      <scheme val="minor"/>
    </font>
    <font>
      <b/>
      <sz val="16"/>
      <name val="Times"/>
    </font>
    <font>
      <b/>
      <sz val="16"/>
      <color theme="1"/>
      <name val="Time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8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0" fillId="2" borderId="0" xfId="0" applyFill="1"/>
    <xf numFmtId="165" fontId="0" fillId="0" borderId="0" xfId="0" applyNumberFormat="1"/>
    <xf numFmtId="0" fontId="6" fillId="0" borderId="0" xfId="0" applyFont="1" applyAlignment="1"/>
    <xf numFmtId="0" fontId="6" fillId="0" borderId="0" xfId="0" applyFont="1" applyAlignment="1">
      <alignment horizontal="center" vertical="center"/>
    </xf>
    <xf numFmtId="165" fontId="6" fillId="0" borderId="0" xfId="0" applyNumberFormat="1" applyFont="1" applyAlignment="1"/>
    <xf numFmtId="0" fontId="6" fillId="2" borderId="0" xfId="0" applyFont="1" applyFill="1" applyAlignment="1"/>
    <xf numFmtId="0" fontId="7" fillId="0" borderId="0" xfId="0" applyFont="1"/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left"/>
    </xf>
    <xf numFmtId="0" fontId="6" fillId="2" borderId="0" xfId="0" applyFont="1" applyFill="1" applyAlignment="1">
      <alignment horizontal="left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righ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14" fontId="6" fillId="2" borderId="1" xfId="0" quotePrefix="1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65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9" fillId="2" borderId="1" xfId="1" applyNumberFormat="1" applyFont="1" applyFill="1" applyBorder="1" applyAlignment="1">
      <alignment horizontal="center" vertical="center" wrapText="1"/>
    </xf>
    <xf numFmtId="14" fontId="6" fillId="0" borderId="1" xfId="1" applyNumberFormat="1" applyFont="1" applyBorder="1" applyAlignment="1">
      <alignment horizontal="center" vertical="center" wrapText="1"/>
    </xf>
    <xf numFmtId="17" fontId="6" fillId="2" borderId="2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5" fontId="9" fillId="2" borderId="1" xfId="1" applyNumberFormat="1" applyFont="1" applyFill="1" applyBorder="1" applyAlignment="1">
      <alignment horizontal="right" vertical="center" wrapText="1"/>
    </xf>
    <xf numFmtId="17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top" wrapText="1"/>
    </xf>
    <xf numFmtId="3" fontId="6" fillId="0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3" fontId="12" fillId="2" borderId="1" xfId="1" applyFont="1" applyFill="1" applyBorder="1" applyAlignment="1">
      <alignment horizontal="left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3" fontId="6" fillId="0" borderId="1" xfId="0" quotePrefix="1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3" fontId="6" fillId="3" borderId="1" xfId="0" quotePrefix="1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17" fontId="6" fillId="3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165" fontId="8" fillId="0" borderId="1" xfId="0" applyNumberFormat="1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2" fontId="8" fillId="0" borderId="1" xfId="0" applyNumberFormat="1" applyFont="1" applyFill="1" applyBorder="1" applyAlignment="1">
      <alignment wrapText="1"/>
    </xf>
    <xf numFmtId="0" fontId="6" fillId="0" borderId="3" xfId="0" applyFont="1" applyBorder="1" applyAlignment="1">
      <alignment horizontal="left"/>
    </xf>
    <xf numFmtId="0" fontId="6" fillId="0" borderId="0" xfId="0" applyFont="1"/>
    <xf numFmtId="0" fontId="6" fillId="0" borderId="0" xfId="0" applyFont="1" applyBorder="1" applyAlignment="1"/>
    <xf numFmtId="0" fontId="6" fillId="2" borderId="0" xfId="0" applyFont="1" applyFill="1"/>
    <xf numFmtId="164" fontId="6" fillId="2" borderId="0" xfId="0" applyNumberFormat="1" applyFont="1" applyFill="1"/>
    <xf numFmtId="165" fontId="6" fillId="0" borderId="0" xfId="0" applyNumberFormat="1" applyFont="1"/>
    <xf numFmtId="0" fontId="9" fillId="0" borderId="0" xfId="0" applyFont="1"/>
    <xf numFmtId="4" fontId="7" fillId="0" borderId="0" xfId="0" applyNumberFormat="1" applyFont="1"/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165" fontId="8" fillId="2" borderId="1" xfId="1" applyNumberFormat="1" applyFont="1" applyFill="1" applyBorder="1" applyAlignment="1">
      <alignment wrapText="1"/>
    </xf>
    <xf numFmtId="49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wrapText="1"/>
    </xf>
    <xf numFmtId="14" fontId="10" fillId="2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 wrapText="1"/>
    </xf>
    <xf numFmtId="3" fontId="9" fillId="0" borderId="1" xfId="0" quotePrefix="1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" fontId="9" fillId="0" borderId="1" xfId="0" applyNumberFormat="1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vertical="center"/>
    </xf>
    <xf numFmtId="166" fontId="9" fillId="2" borderId="1" xfId="1" applyNumberFormat="1" applyFont="1" applyFill="1" applyBorder="1" applyAlignment="1">
      <alignment horizontal="right" vertical="center" wrapText="1"/>
    </xf>
    <xf numFmtId="164" fontId="15" fillId="2" borderId="1" xfId="1" applyNumberFormat="1" applyFont="1" applyFill="1" applyBorder="1" applyAlignment="1">
      <alignment vertical="center" wrapText="1"/>
    </xf>
    <xf numFmtId="164" fontId="16" fillId="2" borderId="1" xfId="1" applyNumberFormat="1" applyFont="1" applyFill="1" applyBorder="1" applyAlignment="1">
      <alignment vertical="center" wrapText="1"/>
    </xf>
    <xf numFmtId="164" fontId="15" fillId="2" borderId="1" xfId="1" applyNumberFormat="1" applyFont="1" applyFill="1" applyBorder="1" applyAlignment="1">
      <alignment horizontal="right" vertical="center" wrapText="1"/>
    </xf>
    <xf numFmtId="164" fontId="16" fillId="2" borderId="1" xfId="1" applyNumberFormat="1" applyFont="1" applyFill="1" applyBorder="1" applyAlignment="1">
      <alignment vertical="center"/>
    </xf>
    <xf numFmtId="164" fontId="16" fillId="2" borderId="1" xfId="1" applyNumberFormat="1" applyFont="1" applyFill="1" applyBorder="1" applyAlignment="1">
      <alignment horizontal="right" vertical="center" wrapText="1"/>
    </xf>
    <xf numFmtId="164" fontId="15" fillId="2" borderId="1" xfId="1" applyNumberFormat="1" applyFont="1" applyFill="1" applyBorder="1" applyAlignment="1">
      <alignment horizontal="center" vertical="center" wrapText="1"/>
    </xf>
    <xf numFmtId="165" fontId="15" fillId="2" borderId="1" xfId="1" applyNumberFormat="1" applyFont="1" applyFill="1" applyBorder="1" applyAlignment="1">
      <alignment horizontal="right" vertical="center" wrapText="1"/>
    </xf>
    <xf numFmtId="165" fontId="16" fillId="3" borderId="1" xfId="1" applyNumberFormat="1" applyFont="1" applyFill="1" applyBorder="1" applyAlignment="1">
      <alignment horizontal="right" vertical="center" wrapText="1"/>
    </xf>
    <xf numFmtId="165" fontId="15" fillId="2" borderId="1" xfId="1" applyNumberFormat="1" applyFont="1" applyFill="1" applyBorder="1" applyAlignment="1">
      <alignment horizontal="right" wrapText="1"/>
    </xf>
    <xf numFmtId="44" fontId="6" fillId="2" borderId="1" xfId="1" applyNumberFormat="1" applyFont="1" applyFill="1" applyBorder="1" applyAlignment="1">
      <alignment vertical="center" wrapText="1"/>
    </xf>
    <xf numFmtId="44" fontId="8" fillId="3" borderId="1" xfId="1" applyNumberFormat="1" applyFont="1" applyFill="1" applyBorder="1" applyAlignment="1">
      <alignment vertical="center" wrapText="1"/>
    </xf>
    <xf numFmtId="0" fontId="6" fillId="0" borderId="0" xfId="0" applyFont="1" applyAlignment="1">
      <alignment horizontal="left"/>
    </xf>
    <xf numFmtId="0" fontId="6" fillId="0" borderId="11" xfId="0" applyFont="1" applyFill="1" applyBorder="1" applyAlignment="1">
      <alignment horizontal="left" wrapText="1"/>
    </xf>
    <xf numFmtId="0" fontId="6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8" fillId="0" borderId="4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784831</xdr:colOff>
      <xdr:row>0</xdr:row>
      <xdr:rowOff>71438</xdr:rowOff>
    </xdr:from>
    <xdr:to>
      <xdr:col>1</xdr:col>
      <xdr:colOff>1230389</xdr:colOff>
      <xdr:row>2</xdr:row>
      <xdr:rowOff>145370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8269" y="71438"/>
          <a:ext cx="445558" cy="454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50"/>
  <sheetViews>
    <sheetView tabSelected="1" topLeftCell="T54" zoomScale="64" zoomScaleNormal="64" zoomScaleSheetLayoutView="50" workbookViewId="0">
      <selection activeCell="G103" sqref="G103"/>
    </sheetView>
  </sheetViews>
  <sheetFormatPr defaultRowHeight="15" x14ac:dyDescent="0.25"/>
  <cols>
    <col min="1" max="1" width="12.42578125" customWidth="1"/>
    <col min="2" max="2" width="34" customWidth="1"/>
    <col min="3" max="3" width="44.140625" customWidth="1"/>
    <col min="4" max="4" width="15.28515625" customWidth="1"/>
    <col min="5" max="5" width="9.42578125" customWidth="1"/>
    <col min="6" max="6" width="55.7109375" customWidth="1"/>
    <col min="7" max="7" width="18.140625" customWidth="1"/>
    <col min="8" max="8" width="44" customWidth="1"/>
    <col min="9" max="10" width="18.140625" customWidth="1"/>
    <col min="11" max="11" width="14.140625" style="15" customWidth="1"/>
    <col min="12" max="12" width="73.42578125" customWidth="1"/>
    <col min="13" max="13" width="31.28515625" style="15" customWidth="1"/>
    <col min="14" max="14" width="22" customWidth="1"/>
    <col min="15" max="15" width="26.42578125" style="17" customWidth="1"/>
    <col min="16" max="16" width="22.42578125" customWidth="1"/>
    <col min="17" max="17" width="17" customWidth="1"/>
    <col min="18" max="18" width="18.140625" customWidth="1"/>
    <col min="19" max="19" width="15.5703125" customWidth="1"/>
    <col min="20" max="20" width="12" customWidth="1"/>
    <col min="21" max="21" width="10.5703125" customWidth="1"/>
    <col min="22" max="22" width="13.85546875" customWidth="1"/>
    <col min="23" max="23" width="25.85546875" customWidth="1"/>
    <col min="24" max="24" width="8.7109375" customWidth="1"/>
    <col min="25" max="25" width="15.85546875" style="16" customWidth="1"/>
    <col min="26" max="26" width="14" customWidth="1"/>
    <col min="27" max="27" width="14.7109375" customWidth="1"/>
    <col min="28" max="28" width="42.42578125" customWidth="1"/>
    <col min="29" max="29" width="18.28515625" style="16" customWidth="1"/>
    <col min="30" max="30" width="16.28515625" style="16" customWidth="1"/>
    <col min="31" max="33" width="10.5703125" customWidth="1"/>
    <col min="34" max="34" width="12.7109375" customWidth="1"/>
    <col min="35" max="35" width="14" customWidth="1"/>
    <col min="36" max="37" width="10.5703125" customWidth="1"/>
    <col min="38" max="38" width="21" customWidth="1"/>
    <col min="39" max="39" width="26.28515625" customWidth="1"/>
    <col min="40" max="40" width="25.5703125" customWidth="1"/>
    <col min="41" max="41" width="30.42578125" customWidth="1"/>
    <col min="43" max="43" width="9.140625" customWidth="1"/>
  </cols>
  <sheetData>
    <row r="1" spans="1:45" x14ac:dyDescent="0.25">
      <c r="A1" s="176"/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</row>
    <row r="2" spans="1:45" x14ac:dyDescent="0.25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</row>
    <row r="3" spans="1:45" x14ac:dyDescent="0.25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6"/>
      <c r="AL3" s="176"/>
      <c r="AM3" s="176"/>
      <c r="AN3" s="176"/>
      <c r="AO3" s="176"/>
    </row>
    <row r="4" spans="1:45" ht="15.75" x14ac:dyDescent="0.25">
      <c r="A4" s="18" t="s">
        <v>50</v>
      </c>
      <c r="B4" s="18"/>
      <c r="C4" s="18"/>
      <c r="D4" s="18"/>
      <c r="E4" s="18"/>
      <c r="F4" s="18"/>
      <c r="G4" s="18"/>
      <c r="H4" s="18"/>
      <c r="I4" s="18"/>
      <c r="J4" s="18"/>
      <c r="K4" s="19"/>
      <c r="L4" s="18"/>
      <c r="M4" s="19"/>
      <c r="N4" s="18"/>
      <c r="O4" s="20"/>
      <c r="P4" s="18"/>
      <c r="Q4" s="18"/>
      <c r="R4" s="18"/>
      <c r="S4" s="18"/>
      <c r="T4" s="18"/>
      <c r="U4" s="18"/>
      <c r="V4" s="18"/>
      <c r="W4" s="18"/>
      <c r="X4" s="18"/>
      <c r="Y4" s="21"/>
      <c r="Z4" s="18"/>
      <c r="AA4" s="18"/>
      <c r="AB4" s="18"/>
      <c r="AC4" s="21"/>
      <c r="AD4" s="21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22"/>
      <c r="AQ4" s="22"/>
      <c r="AR4" s="22"/>
      <c r="AS4" s="22"/>
    </row>
    <row r="5" spans="1:45" ht="15.75" x14ac:dyDescent="0.25">
      <c r="A5" s="162" t="s">
        <v>392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22"/>
      <c r="AQ5" s="22"/>
      <c r="AR5" s="22"/>
      <c r="AS5" s="22"/>
    </row>
    <row r="6" spans="1:45" ht="15.75" x14ac:dyDescent="0.25">
      <c r="A6" s="162" t="s">
        <v>64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23"/>
      <c r="O6" s="24"/>
      <c r="P6" s="23"/>
      <c r="Q6" s="23"/>
      <c r="R6" s="23"/>
      <c r="S6" s="23"/>
      <c r="T6" s="23"/>
      <c r="U6" s="23"/>
      <c r="V6" s="23"/>
      <c r="W6" s="23"/>
      <c r="X6" s="23"/>
      <c r="Y6" s="25"/>
      <c r="Z6" s="23"/>
      <c r="AA6" s="23"/>
      <c r="AB6" s="23"/>
      <c r="AC6" s="25"/>
      <c r="AD6" s="25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2"/>
      <c r="AQ6" s="22"/>
      <c r="AR6" s="22"/>
      <c r="AS6" s="22"/>
    </row>
    <row r="7" spans="1:45" ht="15.75" x14ac:dyDescent="0.25">
      <c r="A7" s="23" t="s">
        <v>396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4"/>
      <c r="P7" s="23"/>
      <c r="Q7" s="23"/>
      <c r="R7" s="23"/>
      <c r="S7" s="23"/>
      <c r="T7" s="23"/>
      <c r="U7" s="23"/>
      <c r="V7" s="23"/>
      <c r="W7" s="23"/>
      <c r="X7" s="23"/>
      <c r="Y7" s="25"/>
      <c r="Z7" s="23"/>
      <c r="AA7" s="23"/>
      <c r="AB7" s="23"/>
      <c r="AC7" s="25"/>
      <c r="AD7" s="25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2"/>
      <c r="AQ7" s="22"/>
      <c r="AR7" s="22"/>
      <c r="AS7" s="22"/>
    </row>
    <row r="8" spans="1:45" ht="15.75" x14ac:dyDescent="0.25">
      <c r="A8" s="162" t="s">
        <v>86</v>
      </c>
      <c r="B8" s="162"/>
      <c r="C8" s="162"/>
      <c r="D8" s="162"/>
      <c r="E8" s="162"/>
      <c r="F8" s="23"/>
      <c r="G8" s="23"/>
      <c r="H8" s="23"/>
      <c r="I8" s="23"/>
      <c r="J8" s="23"/>
      <c r="K8" s="19"/>
      <c r="L8" s="23"/>
      <c r="M8" s="19"/>
      <c r="N8" s="23"/>
      <c r="O8" s="24"/>
      <c r="P8" s="23"/>
      <c r="Q8" s="23"/>
      <c r="R8" s="23"/>
      <c r="S8" s="23"/>
      <c r="T8" s="23"/>
      <c r="U8" s="23"/>
      <c r="V8" s="23"/>
      <c r="W8" s="23"/>
      <c r="X8" s="23"/>
      <c r="Y8" s="25"/>
      <c r="Z8" s="23"/>
      <c r="AA8" s="23"/>
      <c r="AB8" s="23"/>
      <c r="AC8" s="25"/>
      <c r="AD8" s="25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2"/>
      <c r="AQ8" s="22"/>
      <c r="AR8" s="22"/>
      <c r="AS8" s="22"/>
    </row>
    <row r="9" spans="1:45" ht="15.75" x14ac:dyDescent="0.25">
      <c r="A9" s="162" t="s">
        <v>191</v>
      </c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22"/>
      <c r="AQ9" s="22"/>
      <c r="AR9" s="22"/>
      <c r="AS9" s="22"/>
    </row>
    <row r="10" spans="1:45" ht="15.75" x14ac:dyDescent="0.25">
      <c r="A10" s="162" t="s">
        <v>746</v>
      </c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22"/>
      <c r="AQ10" s="22"/>
      <c r="AR10" s="22"/>
      <c r="AS10" s="22"/>
    </row>
    <row r="11" spans="1:45" ht="15.75" customHeight="1" x14ac:dyDescent="0.25">
      <c r="A11" s="163" t="s">
        <v>62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22"/>
      <c r="AQ11" s="22"/>
      <c r="AR11" s="22"/>
      <c r="AS11" s="22"/>
    </row>
    <row r="12" spans="1:45" ht="15.75" customHeight="1" x14ac:dyDescent="0.25">
      <c r="A12" s="164" t="s">
        <v>393</v>
      </c>
      <c r="B12" s="167" t="s">
        <v>21</v>
      </c>
      <c r="C12" s="168"/>
      <c r="D12" s="168"/>
      <c r="E12" s="168"/>
      <c r="F12" s="168"/>
      <c r="G12" s="169"/>
      <c r="H12" s="26"/>
      <c r="I12" s="26"/>
      <c r="J12" s="26"/>
      <c r="K12" s="178" t="s">
        <v>174</v>
      </c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80"/>
      <c r="AP12" s="22"/>
      <c r="AQ12" s="22"/>
      <c r="AR12" s="22"/>
      <c r="AS12" s="22"/>
    </row>
    <row r="13" spans="1:45" ht="15.75" customHeight="1" x14ac:dyDescent="0.25">
      <c r="A13" s="165"/>
      <c r="B13" s="183"/>
      <c r="C13" s="184"/>
      <c r="D13" s="184"/>
      <c r="E13" s="184"/>
      <c r="F13" s="184"/>
      <c r="G13" s="185"/>
      <c r="H13" s="173" t="s">
        <v>83</v>
      </c>
      <c r="I13" s="174"/>
      <c r="J13" s="175"/>
      <c r="K13" s="167" t="s">
        <v>51</v>
      </c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9"/>
      <c r="X13" s="173" t="s">
        <v>75</v>
      </c>
      <c r="Y13" s="174"/>
      <c r="Z13" s="174"/>
      <c r="AA13" s="174"/>
      <c r="AB13" s="174"/>
      <c r="AC13" s="174"/>
      <c r="AD13" s="174"/>
      <c r="AE13" s="174"/>
      <c r="AF13" s="174"/>
      <c r="AG13" s="174"/>
      <c r="AH13" s="175"/>
      <c r="AI13" s="173" t="s">
        <v>67</v>
      </c>
      <c r="AJ13" s="174"/>
      <c r="AK13" s="175"/>
      <c r="AL13" s="173" t="s">
        <v>52</v>
      </c>
      <c r="AM13" s="174"/>
      <c r="AN13" s="174"/>
      <c r="AO13" s="175"/>
      <c r="AP13" s="22"/>
      <c r="AQ13" s="22"/>
      <c r="AR13" s="22"/>
      <c r="AS13" s="22"/>
    </row>
    <row r="14" spans="1:45" ht="15.75" customHeight="1" x14ac:dyDescent="0.25">
      <c r="A14" s="165"/>
      <c r="B14" s="170"/>
      <c r="C14" s="171"/>
      <c r="D14" s="171"/>
      <c r="E14" s="171"/>
      <c r="F14" s="171"/>
      <c r="G14" s="172"/>
      <c r="H14" s="181" t="s">
        <v>81</v>
      </c>
      <c r="I14" s="173" t="s">
        <v>82</v>
      </c>
      <c r="J14" s="175"/>
      <c r="K14" s="170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2"/>
      <c r="X14" s="173"/>
      <c r="Y14" s="174"/>
      <c r="Z14" s="174"/>
      <c r="AA14" s="174"/>
      <c r="AB14" s="175"/>
      <c r="AC14" s="173" t="s">
        <v>66</v>
      </c>
      <c r="AD14" s="175"/>
      <c r="AE14" s="173" t="s">
        <v>69</v>
      </c>
      <c r="AF14" s="174"/>
      <c r="AG14" s="174"/>
      <c r="AH14" s="175"/>
      <c r="AI14" s="173" t="s">
        <v>68</v>
      </c>
      <c r="AJ14" s="174"/>
      <c r="AK14" s="175"/>
      <c r="AL14" s="26"/>
      <c r="AM14" s="173" t="s">
        <v>76</v>
      </c>
      <c r="AN14" s="174"/>
      <c r="AO14" s="175"/>
      <c r="AP14" s="22"/>
      <c r="AQ14" s="22"/>
      <c r="AR14" s="22"/>
      <c r="AS14" s="22"/>
    </row>
    <row r="15" spans="1:45" ht="47.45" customHeight="1" x14ac:dyDescent="0.25">
      <c r="A15" s="165"/>
      <c r="B15" s="26" t="s">
        <v>6</v>
      </c>
      <c r="C15" s="26" t="s">
        <v>7</v>
      </c>
      <c r="D15" s="26" t="s">
        <v>0</v>
      </c>
      <c r="E15" s="26" t="s">
        <v>1</v>
      </c>
      <c r="F15" s="26" t="s">
        <v>2</v>
      </c>
      <c r="G15" s="26" t="s">
        <v>8</v>
      </c>
      <c r="H15" s="182"/>
      <c r="I15" s="26" t="s">
        <v>183</v>
      </c>
      <c r="J15" s="26" t="s">
        <v>184</v>
      </c>
      <c r="K15" s="130" t="s">
        <v>9</v>
      </c>
      <c r="L15" s="26" t="s">
        <v>3</v>
      </c>
      <c r="M15" s="26" t="s">
        <v>19</v>
      </c>
      <c r="N15" s="26" t="s">
        <v>10</v>
      </c>
      <c r="O15" s="131" t="s">
        <v>48</v>
      </c>
      <c r="P15" s="26" t="s">
        <v>14</v>
      </c>
      <c r="Q15" s="26" t="s">
        <v>185</v>
      </c>
      <c r="R15" s="26" t="s">
        <v>186</v>
      </c>
      <c r="S15" s="26" t="s">
        <v>4</v>
      </c>
      <c r="T15" s="26" t="s">
        <v>63</v>
      </c>
      <c r="U15" s="26" t="s">
        <v>53</v>
      </c>
      <c r="V15" s="26" t="s">
        <v>54</v>
      </c>
      <c r="W15" s="26" t="s">
        <v>5</v>
      </c>
      <c r="X15" s="26" t="s">
        <v>1</v>
      </c>
      <c r="Y15" s="132" t="s">
        <v>78</v>
      </c>
      <c r="Z15" s="26" t="s">
        <v>187</v>
      </c>
      <c r="AA15" s="26" t="s">
        <v>14</v>
      </c>
      <c r="AB15" s="26" t="s">
        <v>11</v>
      </c>
      <c r="AC15" s="132" t="s">
        <v>13</v>
      </c>
      <c r="AD15" s="132" t="s">
        <v>12</v>
      </c>
      <c r="AE15" s="26" t="s">
        <v>15</v>
      </c>
      <c r="AF15" s="26" t="s">
        <v>16</v>
      </c>
      <c r="AG15" s="26" t="s">
        <v>17</v>
      </c>
      <c r="AH15" s="26" t="s">
        <v>18</v>
      </c>
      <c r="AI15" s="26" t="s">
        <v>74</v>
      </c>
      <c r="AJ15" s="26" t="s">
        <v>73</v>
      </c>
      <c r="AK15" s="26" t="s">
        <v>72</v>
      </c>
      <c r="AL15" s="26" t="s">
        <v>22</v>
      </c>
      <c r="AM15" s="126" t="s">
        <v>436</v>
      </c>
      <c r="AN15" s="26" t="s">
        <v>391</v>
      </c>
      <c r="AO15" s="26" t="s">
        <v>20</v>
      </c>
      <c r="AP15" s="22"/>
      <c r="AQ15" s="22"/>
      <c r="AR15" s="22"/>
      <c r="AS15" s="22"/>
    </row>
    <row r="16" spans="1:45" s="14" customFormat="1" ht="31.5" x14ac:dyDescent="0.25">
      <c r="A16" s="166"/>
      <c r="B16" s="126" t="s">
        <v>23</v>
      </c>
      <c r="C16" s="126" t="s">
        <v>24</v>
      </c>
      <c r="D16" s="127" t="s">
        <v>47</v>
      </c>
      <c r="E16" s="126" t="s">
        <v>25</v>
      </c>
      <c r="F16" s="126" t="s">
        <v>26</v>
      </c>
      <c r="G16" s="126" t="s">
        <v>27</v>
      </c>
      <c r="H16" s="126" t="s">
        <v>28</v>
      </c>
      <c r="I16" s="126" t="s">
        <v>29</v>
      </c>
      <c r="J16" s="126" t="s">
        <v>30</v>
      </c>
      <c r="K16" s="127" t="s">
        <v>31</v>
      </c>
      <c r="L16" s="126" t="s">
        <v>32</v>
      </c>
      <c r="M16" s="126" t="s">
        <v>33</v>
      </c>
      <c r="N16" s="126" t="s">
        <v>34</v>
      </c>
      <c r="O16" s="128" t="s">
        <v>35</v>
      </c>
      <c r="P16" s="126" t="s">
        <v>36</v>
      </c>
      <c r="Q16" s="126" t="s">
        <v>37</v>
      </c>
      <c r="R16" s="126" t="s">
        <v>38</v>
      </c>
      <c r="S16" s="126" t="s">
        <v>49</v>
      </c>
      <c r="T16" s="126" t="s">
        <v>39</v>
      </c>
      <c r="U16" s="126" t="s">
        <v>77</v>
      </c>
      <c r="V16" s="126" t="s">
        <v>40</v>
      </c>
      <c r="W16" s="126" t="s">
        <v>41</v>
      </c>
      <c r="X16" s="126" t="s">
        <v>42</v>
      </c>
      <c r="Y16" s="77" t="s">
        <v>43</v>
      </c>
      <c r="Z16" s="126" t="s">
        <v>44</v>
      </c>
      <c r="AA16" s="126" t="s">
        <v>45</v>
      </c>
      <c r="AB16" s="126" t="s">
        <v>55</v>
      </c>
      <c r="AC16" s="77" t="s">
        <v>46</v>
      </c>
      <c r="AD16" s="77" t="s">
        <v>79</v>
      </c>
      <c r="AE16" s="126" t="s">
        <v>70</v>
      </c>
      <c r="AF16" s="126" t="s">
        <v>56</v>
      </c>
      <c r="AG16" s="126" t="s">
        <v>71</v>
      </c>
      <c r="AH16" s="126" t="s">
        <v>80</v>
      </c>
      <c r="AI16" s="126" t="s">
        <v>57</v>
      </c>
      <c r="AJ16" s="126" t="s">
        <v>58</v>
      </c>
      <c r="AK16" s="126" t="s">
        <v>59</v>
      </c>
      <c r="AL16" s="126" t="s">
        <v>85</v>
      </c>
      <c r="AM16" s="126" t="s">
        <v>60</v>
      </c>
      <c r="AN16" s="77" t="s">
        <v>61</v>
      </c>
      <c r="AO16" s="77" t="s">
        <v>84</v>
      </c>
      <c r="AP16" s="31"/>
      <c r="AQ16" s="31"/>
      <c r="AR16" s="31"/>
      <c r="AS16" s="31"/>
    </row>
    <row r="17" spans="1:45" s="14" customFormat="1" ht="31.5" x14ac:dyDescent="0.25">
      <c r="A17" s="32" t="s">
        <v>480</v>
      </c>
      <c r="B17" s="28" t="s">
        <v>90</v>
      </c>
      <c r="C17" s="33" t="s">
        <v>91</v>
      </c>
      <c r="D17" s="34" t="s">
        <v>89</v>
      </c>
      <c r="E17" s="34" t="s">
        <v>88</v>
      </c>
      <c r="F17" s="33" t="s">
        <v>241</v>
      </c>
      <c r="G17" s="29" t="s">
        <v>182</v>
      </c>
      <c r="H17" s="29" t="s">
        <v>182</v>
      </c>
      <c r="I17" s="29" t="s">
        <v>182</v>
      </c>
      <c r="J17" s="29" t="s">
        <v>182</v>
      </c>
      <c r="K17" s="35" t="s">
        <v>100</v>
      </c>
      <c r="L17" s="33" t="s">
        <v>101</v>
      </c>
      <c r="M17" s="33" t="s">
        <v>102</v>
      </c>
      <c r="N17" s="36">
        <v>41334</v>
      </c>
      <c r="O17" s="37">
        <v>7459.55</v>
      </c>
      <c r="P17" s="38">
        <v>11014</v>
      </c>
      <c r="Q17" s="36">
        <v>41334</v>
      </c>
      <c r="R17" s="36">
        <v>41699</v>
      </c>
      <c r="S17" s="34">
        <v>117</v>
      </c>
      <c r="T17" s="28" t="s">
        <v>100</v>
      </c>
      <c r="U17" s="34" t="s">
        <v>144</v>
      </c>
      <c r="V17" s="28" t="s">
        <v>182</v>
      </c>
      <c r="W17" s="33" t="s">
        <v>146</v>
      </c>
      <c r="X17" s="28" t="s">
        <v>182</v>
      </c>
      <c r="Y17" s="30">
        <v>7</v>
      </c>
      <c r="Z17" s="36">
        <v>43710</v>
      </c>
      <c r="AA17" s="38">
        <v>12625</v>
      </c>
      <c r="AB17" s="39" t="s">
        <v>152</v>
      </c>
      <c r="AC17" s="48">
        <v>43922</v>
      </c>
      <c r="AD17" s="48">
        <v>44286</v>
      </c>
      <c r="AE17" s="28">
        <v>5.04</v>
      </c>
      <c r="AF17" s="40" t="s">
        <v>182</v>
      </c>
      <c r="AG17" s="28"/>
      <c r="AH17" s="28" t="s">
        <v>182</v>
      </c>
      <c r="AI17" s="29" t="s">
        <v>182</v>
      </c>
      <c r="AJ17" s="29" t="s">
        <v>182</v>
      </c>
      <c r="AK17" s="29" t="s">
        <v>182</v>
      </c>
      <c r="AL17" s="29" t="s">
        <v>182</v>
      </c>
      <c r="AM17" s="29" t="s">
        <v>182</v>
      </c>
      <c r="AN17" s="151" t="s">
        <v>182</v>
      </c>
      <c r="AO17" s="42" t="str">
        <f>AN17</f>
        <v>-</v>
      </c>
      <c r="AP17" s="31"/>
      <c r="AQ17" s="31"/>
      <c r="AR17" s="31"/>
      <c r="AS17" s="31"/>
    </row>
    <row r="18" spans="1:45" s="14" customFormat="1" ht="31.5" x14ac:dyDescent="0.25">
      <c r="A18" s="32" t="s">
        <v>481</v>
      </c>
      <c r="B18" s="28" t="s">
        <v>92</v>
      </c>
      <c r="C18" s="28" t="s">
        <v>93</v>
      </c>
      <c r="D18" s="34" t="s">
        <v>87</v>
      </c>
      <c r="E18" s="34" t="s">
        <v>94</v>
      </c>
      <c r="F18" s="28" t="s">
        <v>95</v>
      </c>
      <c r="G18" s="30" t="s">
        <v>182</v>
      </c>
      <c r="H18" s="29" t="s">
        <v>182</v>
      </c>
      <c r="I18" s="29" t="s">
        <v>182</v>
      </c>
      <c r="J18" s="29" t="s">
        <v>182</v>
      </c>
      <c r="K18" s="35" t="s">
        <v>108</v>
      </c>
      <c r="L18" s="28" t="s">
        <v>175</v>
      </c>
      <c r="M18" s="28" t="s">
        <v>109</v>
      </c>
      <c r="N18" s="36">
        <v>42097</v>
      </c>
      <c r="O18" s="37">
        <v>15984</v>
      </c>
      <c r="P18" s="38">
        <v>11541</v>
      </c>
      <c r="Q18" s="36">
        <v>42097</v>
      </c>
      <c r="R18" s="36">
        <v>42462</v>
      </c>
      <c r="S18" s="34">
        <v>117</v>
      </c>
      <c r="T18" s="28" t="s">
        <v>108</v>
      </c>
      <c r="U18" s="43" t="s">
        <v>144</v>
      </c>
      <c r="V18" s="28" t="s">
        <v>182</v>
      </c>
      <c r="W18" s="28" t="s">
        <v>149</v>
      </c>
      <c r="X18" s="28" t="s">
        <v>182</v>
      </c>
      <c r="Y18" s="30">
        <v>6</v>
      </c>
      <c r="Z18" s="36">
        <v>44286</v>
      </c>
      <c r="AA18" s="38">
        <v>13014</v>
      </c>
      <c r="AB18" s="28" t="s">
        <v>153</v>
      </c>
      <c r="AC18" s="48">
        <v>44286</v>
      </c>
      <c r="AD18" s="48">
        <v>44652</v>
      </c>
      <c r="AE18" s="28" t="s">
        <v>182</v>
      </c>
      <c r="AF18" s="40" t="s">
        <v>182</v>
      </c>
      <c r="AG18" s="28" t="s">
        <v>182</v>
      </c>
      <c r="AH18" s="28" t="s">
        <v>182</v>
      </c>
      <c r="AI18" s="30" t="s">
        <v>182</v>
      </c>
      <c r="AJ18" s="30" t="s">
        <v>182</v>
      </c>
      <c r="AK18" s="30" t="s">
        <v>182</v>
      </c>
      <c r="AL18" s="29" t="s">
        <v>182</v>
      </c>
      <c r="AM18" s="41">
        <v>18814.05</v>
      </c>
      <c r="AN18" s="152">
        <f>1586.9+1586.9+1586.9+1586.9+1586.9+1586.9+1586.9+1586.9+1586.9</f>
        <v>14282.099999999999</v>
      </c>
      <c r="AO18" s="160">
        <f t="shared" ref="AO18:AO30" si="0">AM18+AN18</f>
        <v>33096.149999999994</v>
      </c>
      <c r="AP18" s="31"/>
      <c r="AQ18" s="31"/>
      <c r="AR18" s="31"/>
      <c r="AS18" s="31"/>
    </row>
    <row r="19" spans="1:45" s="14" customFormat="1" ht="47.25" x14ac:dyDescent="0.25">
      <c r="A19" s="32" t="s">
        <v>482</v>
      </c>
      <c r="B19" s="28" t="s">
        <v>96</v>
      </c>
      <c r="C19" s="30" t="s">
        <v>91</v>
      </c>
      <c r="D19" s="34" t="s">
        <v>89</v>
      </c>
      <c r="E19" s="34" t="s">
        <v>88</v>
      </c>
      <c r="F19" s="28" t="s">
        <v>97</v>
      </c>
      <c r="G19" s="30" t="s">
        <v>182</v>
      </c>
      <c r="H19" s="29" t="s">
        <v>182</v>
      </c>
      <c r="I19" s="29" t="s">
        <v>182</v>
      </c>
      <c r="J19" s="29" t="s">
        <v>182</v>
      </c>
      <c r="K19" s="35" t="s">
        <v>110</v>
      </c>
      <c r="L19" s="28" t="s">
        <v>111</v>
      </c>
      <c r="M19" s="28" t="s">
        <v>112</v>
      </c>
      <c r="N19" s="36">
        <v>42278</v>
      </c>
      <c r="O19" s="37">
        <v>18000</v>
      </c>
      <c r="P19" s="38">
        <v>11661</v>
      </c>
      <c r="Q19" s="36">
        <v>42278</v>
      </c>
      <c r="R19" s="36">
        <v>42643</v>
      </c>
      <c r="S19" s="34">
        <v>117</v>
      </c>
      <c r="T19" s="28" t="s">
        <v>110</v>
      </c>
      <c r="U19" s="34" t="s">
        <v>144</v>
      </c>
      <c r="V19" s="28" t="s">
        <v>182</v>
      </c>
      <c r="W19" s="28" t="s">
        <v>145</v>
      </c>
      <c r="X19" s="28" t="s">
        <v>182</v>
      </c>
      <c r="Y19" s="30">
        <v>5</v>
      </c>
      <c r="Z19" s="36">
        <v>44133</v>
      </c>
      <c r="AA19" s="38">
        <v>12914</v>
      </c>
      <c r="AB19" s="28" t="s">
        <v>151</v>
      </c>
      <c r="AC19" s="48">
        <v>44137</v>
      </c>
      <c r="AD19" s="48">
        <v>44501</v>
      </c>
      <c r="AE19" s="28" t="s">
        <v>182</v>
      </c>
      <c r="AF19" s="40">
        <v>0.1226</v>
      </c>
      <c r="AG19" s="28" t="s">
        <v>182</v>
      </c>
      <c r="AH19" s="28" t="s">
        <v>182</v>
      </c>
      <c r="AI19" s="30" t="s">
        <v>182</v>
      </c>
      <c r="AJ19" s="30" t="s">
        <v>182</v>
      </c>
      <c r="AK19" s="30" t="s">
        <v>182</v>
      </c>
      <c r="AL19" s="29" t="s">
        <v>182</v>
      </c>
      <c r="AM19" s="41">
        <v>20308.939999999999</v>
      </c>
      <c r="AN19" s="151">
        <f>1861.97+1861.97+1861.97+1861.97+1861.97+1861.97+1861.97+1861.97+1861.97</f>
        <v>16757.73</v>
      </c>
      <c r="AO19" s="160">
        <f t="shared" si="0"/>
        <v>37066.67</v>
      </c>
      <c r="AP19" s="31"/>
      <c r="AQ19" s="31"/>
      <c r="AR19" s="31"/>
      <c r="AS19" s="31"/>
    </row>
    <row r="20" spans="1:45" ht="47.25" x14ac:dyDescent="0.25">
      <c r="A20" s="32" t="s">
        <v>483</v>
      </c>
      <c r="B20" s="28" t="s">
        <v>98</v>
      </c>
      <c r="C20" s="28" t="s">
        <v>386</v>
      </c>
      <c r="D20" s="34" t="s">
        <v>89</v>
      </c>
      <c r="E20" s="34" t="s">
        <v>88</v>
      </c>
      <c r="F20" s="28" t="s">
        <v>387</v>
      </c>
      <c r="G20" s="30" t="s">
        <v>182</v>
      </c>
      <c r="H20" s="28" t="s">
        <v>182</v>
      </c>
      <c r="I20" s="29" t="s">
        <v>182</v>
      </c>
      <c r="J20" s="30" t="s">
        <v>182</v>
      </c>
      <c r="K20" s="35" t="s">
        <v>388</v>
      </c>
      <c r="L20" s="28" t="s">
        <v>389</v>
      </c>
      <c r="M20" s="28" t="s">
        <v>390</v>
      </c>
      <c r="N20" s="36">
        <v>42388</v>
      </c>
      <c r="O20" s="37">
        <v>19194</v>
      </c>
      <c r="P20" s="38">
        <v>11738</v>
      </c>
      <c r="Q20" s="36">
        <v>42388</v>
      </c>
      <c r="R20" s="36">
        <v>42753</v>
      </c>
      <c r="S20" s="34">
        <v>117</v>
      </c>
      <c r="T20" s="28" t="s">
        <v>388</v>
      </c>
      <c r="U20" s="34" t="s">
        <v>144</v>
      </c>
      <c r="V20" s="28" t="s">
        <v>182</v>
      </c>
      <c r="W20" s="28" t="s">
        <v>148</v>
      </c>
      <c r="X20" s="28" t="s">
        <v>182</v>
      </c>
      <c r="Y20" s="30">
        <v>4</v>
      </c>
      <c r="Z20" s="36">
        <v>43810</v>
      </c>
      <c r="AA20" s="38">
        <v>12704</v>
      </c>
      <c r="AB20" s="28" t="s">
        <v>197</v>
      </c>
      <c r="AC20" s="48">
        <v>43850</v>
      </c>
      <c r="AD20" s="48">
        <v>44215</v>
      </c>
      <c r="AE20" s="28" t="s">
        <v>182</v>
      </c>
      <c r="AF20" s="40">
        <v>5.1200000000000002E-2</v>
      </c>
      <c r="AG20" s="44" t="s">
        <v>182</v>
      </c>
      <c r="AH20" s="28" t="s">
        <v>182</v>
      </c>
      <c r="AI20" s="30" t="s">
        <v>182</v>
      </c>
      <c r="AJ20" s="30" t="s">
        <v>182</v>
      </c>
      <c r="AK20" s="30" t="s">
        <v>182</v>
      </c>
      <c r="AL20" s="29" t="s">
        <v>182</v>
      </c>
      <c r="AM20" s="45">
        <v>23514.84</v>
      </c>
      <c r="AN20" s="153">
        <f>1241.06</f>
        <v>1241.06</v>
      </c>
      <c r="AO20" s="160">
        <f t="shared" si="0"/>
        <v>24755.9</v>
      </c>
      <c r="AP20" s="22"/>
      <c r="AQ20" s="22"/>
      <c r="AR20" s="22"/>
      <c r="AS20" s="22"/>
    </row>
    <row r="21" spans="1:45" ht="31.5" x14ac:dyDescent="0.25">
      <c r="A21" s="32" t="s">
        <v>484</v>
      </c>
      <c r="B21" s="28" t="s">
        <v>98</v>
      </c>
      <c r="C21" s="28" t="s">
        <v>129</v>
      </c>
      <c r="D21" s="34" t="s">
        <v>89</v>
      </c>
      <c r="E21" s="34" t="s">
        <v>88</v>
      </c>
      <c r="F21" s="28" t="s">
        <v>130</v>
      </c>
      <c r="G21" s="30" t="s">
        <v>182</v>
      </c>
      <c r="H21" s="28" t="s">
        <v>182</v>
      </c>
      <c r="I21" s="29" t="s">
        <v>182</v>
      </c>
      <c r="J21" s="46" t="str">
        <f>K21</f>
        <v>032/2016</v>
      </c>
      <c r="K21" s="35" t="s">
        <v>116</v>
      </c>
      <c r="L21" s="28" t="s">
        <v>117</v>
      </c>
      <c r="M21" s="28" t="s">
        <v>118</v>
      </c>
      <c r="N21" s="36">
        <v>42461</v>
      </c>
      <c r="O21" s="37">
        <v>19200</v>
      </c>
      <c r="P21" s="38">
        <v>11784</v>
      </c>
      <c r="Q21" s="36">
        <v>42461</v>
      </c>
      <c r="R21" s="36">
        <v>42825</v>
      </c>
      <c r="S21" s="34">
        <v>117</v>
      </c>
      <c r="T21" s="28" t="s">
        <v>116</v>
      </c>
      <c r="U21" s="34" t="s">
        <v>144</v>
      </c>
      <c r="V21" s="28" t="s">
        <v>182</v>
      </c>
      <c r="W21" s="28" t="s">
        <v>148</v>
      </c>
      <c r="X21" s="28" t="s">
        <v>182</v>
      </c>
      <c r="Y21" s="30">
        <v>3</v>
      </c>
      <c r="Z21" s="36">
        <v>43552</v>
      </c>
      <c r="AA21" s="38">
        <v>12533</v>
      </c>
      <c r="AB21" s="28" t="s">
        <v>153</v>
      </c>
      <c r="AC21" s="48">
        <v>43555</v>
      </c>
      <c r="AD21" s="48">
        <v>43919</v>
      </c>
      <c r="AE21" s="28" t="s">
        <v>182</v>
      </c>
      <c r="AF21" s="40">
        <v>7.6100000000000001E-2</v>
      </c>
      <c r="AG21" s="44"/>
      <c r="AH21" s="28" t="s">
        <v>182</v>
      </c>
      <c r="AI21" s="30" t="s">
        <v>182</v>
      </c>
      <c r="AJ21" s="30" t="s">
        <v>182</v>
      </c>
      <c r="AK21" s="30" t="s">
        <v>182</v>
      </c>
      <c r="AL21" s="29" t="s">
        <v>182</v>
      </c>
      <c r="AM21" s="45">
        <v>22815.69</v>
      </c>
      <c r="AN21" s="153">
        <f>1930.21+1930.21+1930.21</f>
        <v>5790.63</v>
      </c>
      <c r="AO21" s="160">
        <f t="shared" si="0"/>
        <v>28606.32</v>
      </c>
      <c r="AP21" s="22"/>
      <c r="AQ21" s="22"/>
      <c r="AR21" s="22"/>
      <c r="AS21" s="22"/>
    </row>
    <row r="22" spans="1:45" ht="31.5" x14ac:dyDescent="0.25">
      <c r="A22" s="32" t="s">
        <v>485</v>
      </c>
      <c r="B22" s="28" t="s">
        <v>98</v>
      </c>
      <c r="C22" s="28" t="s">
        <v>129</v>
      </c>
      <c r="D22" s="34" t="s">
        <v>89</v>
      </c>
      <c r="E22" s="34" t="s">
        <v>88</v>
      </c>
      <c r="F22" s="28" t="s">
        <v>131</v>
      </c>
      <c r="G22" s="30" t="s">
        <v>182</v>
      </c>
      <c r="H22" s="28" t="s">
        <v>182</v>
      </c>
      <c r="I22" s="29" t="s">
        <v>182</v>
      </c>
      <c r="J22" s="30" t="s">
        <v>182</v>
      </c>
      <c r="K22" s="35" t="s">
        <v>119</v>
      </c>
      <c r="L22" s="28" t="s">
        <v>415</v>
      </c>
      <c r="M22" s="28" t="s">
        <v>103</v>
      </c>
      <c r="N22" s="36">
        <v>42479</v>
      </c>
      <c r="O22" s="37">
        <v>19900</v>
      </c>
      <c r="P22" s="38">
        <v>11794</v>
      </c>
      <c r="Q22" s="36">
        <v>42479</v>
      </c>
      <c r="R22" s="36">
        <v>42843</v>
      </c>
      <c r="S22" s="34">
        <v>117</v>
      </c>
      <c r="T22" s="28" t="s">
        <v>119</v>
      </c>
      <c r="U22" s="34" t="s">
        <v>144</v>
      </c>
      <c r="V22" s="28" t="s">
        <v>182</v>
      </c>
      <c r="W22" s="28" t="s">
        <v>147</v>
      </c>
      <c r="X22" s="28" t="s">
        <v>182</v>
      </c>
      <c r="Y22" s="30">
        <v>5</v>
      </c>
      <c r="Z22" s="36">
        <v>43570</v>
      </c>
      <c r="AA22" s="38">
        <v>12784</v>
      </c>
      <c r="AB22" s="28" t="s">
        <v>153</v>
      </c>
      <c r="AC22" s="48">
        <v>43940</v>
      </c>
      <c r="AD22" s="48">
        <v>44304</v>
      </c>
      <c r="AE22" s="28" t="s">
        <v>182</v>
      </c>
      <c r="AF22" s="40">
        <v>5.5E-2</v>
      </c>
      <c r="AG22" s="44"/>
      <c r="AH22" s="28" t="s">
        <v>182</v>
      </c>
      <c r="AI22" s="30" t="s">
        <v>182</v>
      </c>
      <c r="AJ22" s="30" t="s">
        <v>182</v>
      </c>
      <c r="AK22" s="30" t="s">
        <v>182</v>
      </c>
      <c r="AL22" s="29" t="s">
        <v>182</v>
      </c>
      <c r="AM22" s="41">
        <v>21953.9</v>
      </c>
      <c r="AN22" s="153">
        <f>1892.94+1892.94</f>
        <v>3785.88</v>
      </c>
      <c r="AO22" s="160">
        <f t="shared" si="0"/>
        <v>25739.780000000002</v>
      </c>
      <c r="AP22" s="22"/>
      <c r="AQ22" s="22"/>
      <c r="AR22" s="22"/>
      <c r="AS22" s="22"/>
    </row>
    <row r="23" spans="1:45" ht="63" x14ac:dyDescent="0.25">
      <c r="A23" s="32" t="s">
        <v>486</v>
      </c>
      <c r="B23" s="28" t="s">
        <v>132</v>
      </c>
      <c r="C23" s="28" t="s">
        <v>133</v>
      </c>
      <c r="D23" s="34" t="s">
        <v>89</v>
      </c>
      <c r="E23" s="34" t="s">
        <v>88</v>
      </c>
      <c r="F23" s="28" t="s">
        <v>134</v>
      </c>
      <c r="G23" s="38">
        <v>11800</v>
      </c>
      <c r="H23" s="28" t="s">
        <v>156</v>
      </c>
      <c r="I23" s="36">
        <v>42493</v>
      </c>
      <c r="J23" s="36">
        <v>42857</v>
      </c>
      <c r="K23" s="35" t="s">
        <v>120</v>
      </c>
      <c r="L23" s="28" t="s">
        <v>121</v>
      </c>
      <c r="M23" s="28" t="s">
        <v>122</v>
      </c>
      <c r="N23" s="36">
        <v>42493</v>
      </c>
      <c r="O23" s="37">
        <v>83778</v>
      </c>
      <c r="P23" s="38">
        <v>11806</v>
      </c>
      <c r="Q23" s="36">
        <v>42493</v>
      </c>
      <c r="R23" s="36">
        <v>42857</v>
      </c>
      <c r="S23" s="34">
        <v>117</v>
      </c>
      <c r="T23" s="28" t="s">
        <v>120</v>
      </c>
      <c r="U23" s="34" t="s">
        <v>144</v>
      </c>
      <c r="V23" s="28" t="s">
        <v>182</v>
      </c>
      <c r="W23" s="28" t="s">
        <v>147</v>
      </c>
      <c r="X23" s="28" t="s">
        <v>182</v>
      </c>
      <c r="Y23" s="30">
        <v>4</v>
      </c>
      <c r="Z23" s="36">
        <v>43943</v>
      </c>
      <c r="AA23" s="38">
        <v>12787</v>
      </c>
      <c r="AB23" s="36" t="s">
        <v>151</v>
      </c>
      <c r="AC23" s="48">
        <v>43955</v>
      </c>
      <c r="AD23" s="48">
        <v>44319</v>
      </c>
      <c r="AE23" s="28" t="s">
        <v>182</v>
      </c>
      <c r="AF23" s="28" t="s">
        <v>182</v>
      </c>
      <c r="AG23" s="28" t="s">
        <v>182</v>
      </c>
      <c r="AH23" s="28" t="s">
        <v>182</v>
      </c>
      <c r="AI23" s="30" t="s">
        <v>182</v>
      </c>
      <c r="AJ23" s="30" t="s">
        <v>182</v>
      </c>
      <c r="AK23" s="30" t="s">
        <v>182</v>
      </c>
      <c r="AL23" s="29" t="s">
        <v>182</v>
      </c>
      <c r="AM23" s="45">
        <v>24815</v>
      </c>
      <c r="AN23" s="154"/>
      <c r="AO23" s="160">
        <f t="shared" si="0"/>
        <v>24815</v>
      </c>
      <c r="AP23" s="22"/>
      <c r="AQ23" s="22"/>
      <c r="AR23" s="22"/>
      <c r="AS23" s="22"/>
    </row>
    <row r="24" spans="1:45" ht="47.25" x14ac:dyDescent="0.25">
      <c r="A24" s="32" t="s">
        <v>487</v>
      </c>
      <c r="B24" s="28" t="s">
        <v>135</v>
      </c>
      <c r="C24" s="28" t="s">
        <v>136</v>
      </c>
      <c r="D24" s="34" t="s">
        <v>89</v>
      </c>
      <c r="E24" s="34" t="s">
        <v>88</v>
      </c>
      <c r="F24" s="28" t="s">
        <v>137</v>
      </c>
      <c r="G24" s="28" t="s">
        <v>182</v>
      </c>
      <c r="H24" s="28" t="s">
        <v>182</v>
      </c>
      <c r="I24" s="28" t="s">
        <v>182</v>
      </c>
      <c r="J24" s="28" t="s">
        <v>182</v>
      </c>
      <c r="K24" s="35" t="s">
        <v>123</v>
      </c>
      <c r="L24" s="28" t="s">
        <v>180</v>
      </c>
      <c r="M24" s="28" t="s">
        <v>124</v>
      </c>
      <c r="N24" s="36">
        <v>42569</v>
      </c>
      <c r="O24" s="37">
        <v>2653493.88</v>
      </c>
      <c r="P24" s="38">
        <v>11852</v>
      </c>
      <c r="Q24" s="36">
        <v>42569</v>
      </c>
      <c r="R24" s="36">
        <v>42933</v>
      </c>
      <c r="S24" s="34">
        <v>117</v>
      </c>
      <c r="T24" s="28" t="s">
        <v>123</v>
      </c>
      <c r="U24" s="34" t="s">
        <v>144</v>
      </c>
      <c r="V24" s="28" t="s">
        <v>182</v>
      </c>
      <c r="W24" s="28" t="s">
        <v>147</v>
      </c>
      <c r="X24" s="28" t="s">
        <v>182</v>
      </c>
      <c r="Y24" s="30">
        <v>5</v>
      </c>
      <c r="Z24" s="36">
        <v>43846</v>
      </c>
      <c r="AA24" s="38">
        <v>12599</v>
      </c>
      <c r="AB24" s="36" t="s">
        <v>153</v>
      </c>
      <c r="AC24" s="48">
        <v>43939</v>
      </c>
      <c r="AD24" s="48">
        <v>44213</v>
      </c>
      <c r="AE24" s="28" t="s">
        <v>182</v>
      </c>
      <c r="AF24" s="28" t="s">
        <v>182</v>
      </c>
      <c r="AG24" s="28" t="s">
        <v>182</v>
      </c>
      <c r="AH24" s="28" t="s">
        <v>182</v>
      </c>
      <c r="AI24" s="30" t="s">
        <v>182</v>
      </c>
      <c r="AJ24" s="30" t="s">
        <v>182</v>
      </c>
      <c r="AK24" s="30" t="s">
        <v>182</v>
      </c>
      <c r="AL24" s="29" t="s">
        <v>182</v>
      </c>
      <c r="AM24" s="149">
        <v>2608428.62</v>
      </c>
      <c r="AN24" s="153"/>
      <c r="AO24" s="160">
        <f t="shared" si="0"/>
        <v>2608428.62</v>
      </c>
      <c r="AP24" s="22"/>
      <c r="AQ24" s="22"/>
      <c r="AR24" s="22"/>
      <c r="AS24" s="22"/>
    </row>
    <row r="25" spans="1:45" ht="27.75" customHeight="1" x14ac:dyDescent="0.25">
      <c r="A25" s="32" t="s">
        <v>488</v>
      </c>
      <c r="B25" s="28" t="s">
        <v>138</v>
      </c>
      <c r="C25" s="28" t="s">
        <v>139</v>
      </c>
      <c r="D25" s="34" t="s">
        <v>89</v>
      </c>
      <c r="E25" s="34" t="s">
        <v>88</v>
      </c>
      <c r="F25" s="28" t="s">
        <v>140</v>
      </c>
      <c r="G25" s="47">
        <v>12031</v>
      </c>
      <c r="H25" s="36" t="s">
        <v>155</v>
      </c>
      <c r="I25" s="36">
        <v>42828</v>
      </c>
      <c r="J25" s="36">
        <v>43193</v>
      </c>
      <c r="K25" s="35" t="s">
        <v>125</v>
      </c>
      <c r="L25" s="28" t="s">
        <v>126</v>
      </c>
      <c r="M25" s="28" t="s">
        <v>181</v>
      </c>
      <c r="N25" s="36">
        <v>42828</v>
      </c>
      <c r="O25" s="37">
        <v>158400</v>
      </c>
      <c r="P25" s="38">
        <v>12037</v>
      </c>
      <c r="Q25" s="36">
        <v>42828</v>
      </c>
      <c r="R25" s="36">
        <v>43193</v>
      </c>
      <c r="S25" s="34">
        <v>117</v>
      </c>
      <c r="T25" s="28" t="s">
        <v>125</v>
      </c>
      <c r="U25" s="34" t="s">
        <v>144</v>
      </c>
      <c r="V25" s="28" t="s">
        <v>182</v>
      </c>
      <c r="W25" s="28" t="s">
        <v>146</v>
      </c>
      <c r="X25" s="28" t="s">
        <v>182</v>
      </c>
      <c r="Y25" s="30">
        <v>4</v>
      </c>
      <c r="Z25" s="36">
        <v>44104</v>
      </c>
      <c r="AA25" s="38">
        <v>12895</v>
      </c>
      <c r="AB25" s="36" t="s">
        <v>190</v>
      </c>
      <c r="AC25" s="48">
        <v>44108</v>
      </c>
      <c r="AD25" s="48">
        <v>44288</v>
      </c>
      <c r="AE25" s="28" t="s">
        <v>182</v>
      </c>
      <c r="AF25" s="28" t="s">
        <v>182</v>
      </c>
      <c r="AG25" s="28" t="s">
        <v>182</v>
      </c>
      <c r="AH25" s="28" t="s">
        <v>182</v>
      </c>
      <c r="AI25" s="30" t="s">
        <v>182</v>
      </c>
      <c r="AJ25" s="30" t="s">
        <v>182</v>
      </c>
      <c r="AK25" s="30" t="s">
        <v>182</v>
      </c>
      <c r="AL25" s="29" t="s">
        <v>182</v>
      </c>
      <c r="AM25" s="45">
        <v>93920</v>
      </c>
      <c r="AN25" s="153">
        <f>400+1430+400+400+1430+1180+1180+1180+1430</f>
        <v>9030</v>
      </c>
      <c r="AO25" s="160">
        <f t="shared" si="0"/>
        <v>102950</v>
      </c>
      <c r="AP25" s="22"/>
      <c r="AQ25" s="22"/>
      <c r="AR25" s="22"/>
      <c r="AS25" s="22"/>
    </row>
    <row r="26" spans="1:45" ht="32.25" customHeight="1" x14ac:dyDescent="0.25">
      <c r="A26" s="32" t="s">
        <v>489</v>
      </c>
      <c r="B26" s="28" t="s">
        <v>141</v>
      </c>
      <c r="C26" s="28" t="s">
        <v>142</v>
      </c>
      <c r="D26" s="34" t="s">
        <v>89</v>
      </c>
      <c r="E26" s="34" t="s">
        <v>88</v>
      </c>
      <c r="F26" s="28" t="s">
        <v>143</v>
      </c>
      <c r="G26" s="38">
        <v>12054</v>
      </c>
      <c r="H26" s="36" t="s">
        <v>154</v>
      </c>
      <c r="I26" s="36">
        <v>42859</v>
      </c>
      <c r="J26" s="36" t="s">
        <v>173</v>
      </c>
      <c r="K26" s="35" t="s">
        <v>128</v>
      </c>
      <c r="L26" s="28" t="s">
        <v>126</v>
      </c>
      <c r="M26" s="28" t="s">
        <v>127</v>
      </c>
      <c r="N26" s="36">
        <v>42859</v>
      </c>
      <c r="O26" s="37">
        <v>210000</v>
      </c>
      <c r="P26" s="38">
        <v>12054</v>
      </c>
      <c r="Q26" s="36">
        <v>42859</v>
      </c>
      <c r="R26" s="36">
        <v>43224</v>
      </c>
      <c r="S26" s="34">
        <v>117</v>
      </c>
      <c r="T26" s="28" t="s">
        <v>128</v>
      </c>
      <c r="U26" s="34" t="s">
        <v>144</v>
      </c>
      <c r="V26" s="28" t="s">
        <v>182</v>
      </c>
      <c r="W26" s="28" t="s">
        <v>146</v>
      </c>
      <c r="X26" s="28" t="s">
        <v>182</v>
      </c>
      <c r="Y26" s="30">
        <v>5</v>
      </c>
      <c r="Z26" s="48">
        <v>44126</v>
      </c>
      <c r="AA26" s="38">
        <v>12908</v>
      </c>
      <c r="AB26" s="36" t="s">
        <v>190</v>
      </c>
      <c r="AC26" s="48">
        <v>44138</v>
      </c>
      <c r="AD26" s="48">
        <v>44318</v>
      </c>
      <c r="AE26" s="28" t="s">
        <v>182</v>
      </c>
      <c r="AF26" s="28" t="s">
        <v>182</v>
      </c>
      <c r="AG26" s="28" t="s">
        <v>182</v>
      </c>
      <c r="AH26" s="28" t="s">
        <v>182</v>
      </c>
      <c r="AI26" s="30" t="s">
        <v>182</v>
      </c>
      <c r="AJ26" s="30" t="s">
        <v>182</v>
      </c>
      <c r="AK26" s="30" t="s">
        <v>182</v>
      </c>
      <c r="AL26" s="29" t="s">
        <v>182</v>
      </c>
      <c r="AM26" s="45">
        <v>215280</v>
      </c>
      <c r="AN26" s="153">
        <f>1400+3220+3220+1400+3220+1400+9100+1400+3500+3500+3500+3500+3220</f>
        <v>41580</v>
      </c>
      <c r="AO26" s="160">
        <f t="shared" si="0"/>
        <v>256860</v>
      </c>
      <c r="AP26" s="22"/>
      <c r="AQ26" s="22"/>
      <c r="AR26" s="22"/>
      <c r="AS26" s="22"/>
    </row>
    <row r="27" spans="1:45" ht="32.25" customHeight="1" x14ac:dyDescent="0.25">
      <c r="A27" s="32" t="s">
        <v>490</v>
      </c>
      <c r="B27" s="49" t="s">
        <v>439</v>
      </c>
      <c r="C27" s="50" t="s">
        <v>441</v>
      </c>
      <c r="D27" s="34" t="s">
        <v>89</v>
      </c>
      <c r="E27" s="34" t="s">
        <v>88</v>
      </c>
      <c r="F27" s="28" t="s">
        <v>440</v>
      </c>
      <c r="G27" s="38" t="s">
        <v>182</v>
      </c>
      <c r="H27" s="36" t="s">
        <v>182</v>
      </c>
      <c r="I27" s="36" t="s">
        <v>182</v>
      </c>
      <c r="J27" s="36" t="s">
        <v>182</v>
      </c>
      <c r="K27" s="35" t="s">
        <v>442</v>
      </c>
      <c r="L27" s="28" t="s">
        <v>443</v>
      </c>
      <c r="M27" s="51" t="s">
        <v>444</v>
      </c>
      <c r="N27" s="52">
        <v>43375</v>
      </c>
      <c r="O27" s="53">
        <v>35000</v>
      </c>
      <c r="P27" s="54">
        <v>12472</v>
      </c>
      <c r="Q27" s="52">
        <v>43467</v>
      </c>
      <c r="R27" s="52">
        <v>43830</v>
      </c>
      <c r="S27" s="55">
        <v>117</v>
      </c>
      <c r="T27" s="56" t="s">
        <v>442</v>
      </c>
      <c r="U27" s="56" t="s">
        <v>252</v>
      </c>
      <c r="V27" s="57" t="s">
        <v>182</v>
      </c>
      <c r="W27" s="57" t="s">
        <v>219</v>
      </c>
      <c r="X27" s="57" t="s">
        <v>182</v>
      </c>
      <c r="Y27" s="58">
        <v>2</v>
      </c>
      <c r="Z27" s="54">
        <v>44186</v>
      </c>
      <c r="AA27" s="54">
        <v>12949</v>
      </c>
      <c r="AB27" s="36" t="s">
        <v>190</v>
      </c>
      <c r="AC27" s="135">
        <v>44197</v>
      </c>
      <c r="AD27" s="135">
        <v>44561</v>
      </c>
      <c r="AE27" s="28"/>
      <c r="AF27" s="28"/>
      <c r="AG27" s="28"/>
      <c r="AH27" s="28"/>
      <c r="AI27" s="30"/>
      <c r="AJ27" s="30"/>
      <c r="AK27" s="30"/>
      <c r="AL27" s="29"/>
      <c r="AM27" s="45"/>
      <c r="AN27" s="153"/>
      <c r="AO27" s="160">
        <f t="shared" si="0"/>
        <v>0</v>
      </c>
      <c r="AP27" s="22"/>
      <c r="AQ27" s="22"/>
      <c r="AR27" s="22"/>
      <c r="AS27" s="22"/>
    </row>
    <row r="28" spans="1:45" ht="31.5" x14ac:dyDescent="0.25">
      <c r="A28" s="32" t="s">
        <v>491</v>
      </c>
      <c r="B28" s="28" t="s">
        <v>163</v>
      </c>
      <c r="C28" s="28" t="s">
        <v>161</v>
      </c>
      <c r="D28" s="34" t="s">
        <v>87</v>
      </c>
      <c r="E28" s="34" t="s">
        <v>88</v>
      </c>
      <c r="F28" s="28" t="s">
        <v>188</v>
      </c>
      <c r="G28" s="38">
        <v>12321</v>
      </c>
      <c r="H28" s="35" t="s">
        <v>160</v>
      </c>
      <c r="I28" s="36">
        <v>43252</v>
      </c>
      <c r="J28" s="36">
        <v>43617</v>
      </c>
      <c r="K28" s="39" t="s">
        <v>162</v>
      </c>
      <c r="L28" s="28" t="s">
        <v>113</v>
      </c>
      <c r="M28" s="28" t="s">
        <v>114</v>
      </c>
      <c r="N28" s="36">
        <v>43252</v>
      </c>
      <c r="O28" s="37">
        <v>35964</v>
      </c>
      <c r="P28" s="38">
        <v>12321</v>
      </c>
      <c r="Q28" s="36">
        <v>43252</v>
      </c>
      <c r="R28" s="36">
        <v>43617</v>
      </c>
      <c r="S28" s="34">
        <v>117</v>
      </c>
      <c r="T28" s="28" t="s">
        <v>162</v>
      </c>
      <c r="U28" s="34" t="s">
        <v>144</v>
      </c>
      <c r="V28" s="28" t="s">
        <v>182</v>
      </c>
      <c r="W28" s="28" t="s">
        <v>145</v>
      </c>
      <c r="X28" s="28" t="s">
        <v>182</v>
      </c>
      <c r="Y28" s="28">
        <v>2</v>
      </c>
      <c r="Z28" s="48">
        <v>43990</v>
      </c>
      <c r="AA28" s="38">
        <v>12819</v>
      </c>
      <c r="AB28" s="28" t="s">
        <v>197</v>
      </c>
      <c r="AC28" s="48">
        <v>43990</v>
      </c>
      <c r="AD28" s="48">
        <v>44354</v>
      </c>
      <c r="AE28" s="28" t="s">
        <v>182</v>
      </c>
      <c r="AF28" s="40">
        <v>4.7699999999999999E-2</v>
      </c>
      <c r="AG28" s="28">
        <v>149.78</v>
      </c>
      <c r="AH28" s="28" t="s">
        <v>182</v>
      </c>
      <c r="AI28" s="30" t="s">
        <v>182</v>
      </c>
      <c r="AJ28" s="30" t="s">
        <v>182</v>
      </c>
      <c r="AK28" s="30" t="s">
        <v>182</v>
      </c>
      <c r="AL28" s="29" t="s">
        <v>182</v>
      </c>
      <c r="AM28" s="45">
        <v>37682.160000000003</v>
      </c>
      <c r="AN28" s="153">
        <f>3140.18+3140.18+3140.18+3140.18+3140.18+3140.18+3140.18</f>
        <v>21981.26</v>
      </c>
      <c r="AO28" s="160">
        <f t="shared" si="0"/>
        <v>59663.42</v>
      </c>
      <c r="AP28" s="22"/>
      <c r="AQ28" s="22"/>
      <c r="AR28" s="22"/>
      <c r="AS28" s="22"/>
    </row>
    <row r="29" spans="1:45" ht="34.5" customHeight="1" x14ac:dyDescent="0.25">
      <c r="A29" s="32" t="s">
        <v>492</v>
      </c>
      <c r="B29" s="28" t="s">
        <v>170</v>
      </c>
      <c r="C29" s="28" t="s">
        <v>165</v>
      </c>
      <c r="D29" s="34" t="s">
        <v>89</v>
      </c>
      <c r="E29" s="34" t="s">
        <v>88</v>
      </c>
      <c r="F29" s="28" t="s">
        <v>188</v>
      </c>
      <c r="G29" s="38">
        <v>12311</v>
      </c>
      <c r="H29" s="35" t="s">
        <v>172</v>
      </c>
      <c r="I29" s="36">
        <v>43241</v>
      </c>
      <c r="J29" s="36">
        <v>43606</v>
      </c>
      <c r="K29" s="39" t="s">
        <v>171</v>
      </c>
      <c r="L29" s="28" t="s">
        <v>414</v>
      </c>
      <c r="M29" s="28" t="s">
        <v>115</v>
      </c>
      <c r="N29" s="36">
        <v>43412</v>
      </c>
      <c r="O29" s="37">
        <v>18000</v>
      </c>
      <c r="P29" s="38">
        <v>12429</v>
      </c>
      <c r="Q29" s="36">
        <v>43412</v>
      </c>
      <c r="R29" s="36">
        <v>43412</v>
      </c>
      <c r="S29" s="34">
        <v>117</v>
      </c>
      <c r="T29" s="28" t="s">
        <v>171</v>
      </c>
      <c r="U29" s="34" t="s">
        <v>169</v>
      </c>
      <c r="V29" s="28" t="s">
        <v>182</v>
      </c>
      <c r="W29" s="28" t="s">
        <v>146</v>
      </c>
      <c r="X29" s="28" t="s">
        <v>182</v>
      </c>
      <c r="Y29" s="28">
        <v>1</v>
      </c>
      <c r="Z29" s="48">
        <v>43627</v>
      </c>
      <c r="AA29" s="38">
        <v>12580</v>
      </c>
      <c r="AB29" s="28" t="s">
        <v>197</v>
      </c>
      <c r="AC29" s="48">
        <v>44509</v>
      </c>
      <c r="AD29" s="48">
        <v>44508</v>
      </c>
      <c r="AE29" s="28" t="s">
        <v>182</v>
      </c>
      <c r="AF29" s="40">
        <v>4.7699999999999999E-2</v>
      </c>
      <c r="AG29" s="28" t="s">
        <v>182</v>
      </c>
      <c r="AH29" s="28" t="s">
        <v>182</v>
      </c>
      <c r="AI29" s="30" t="s">
        <v>182</v>
      </c>
      <c r="AJ29" s="30" t="s">
        <v>182</v>
      </c>
      <c r="AK29" s="30" t="s">
        <v>182</v>
      </c>
      <c r="AL29" s="29" t="s">
        <v>182</v>
      </c>
      <c r="AM29" s="45">
        <v>19019.509999999998</v>
      </c>
      <c r="AN29" s="153">
        <f>1800.69+1800.69+1800.69+1800.69+1800.69+1800.69+1800.69+1800.69</f>
        <v>14405.520000000002</v>
      </c>
      <c r="AO29" s="160">
        <f t="shared" si="0"/>
        <v>33425.03</v>
      </c>
      <c r="AP29" s="22"/>
      <c r="AQ29" s="22"/>
      <c r="AR29" s="22"/>
      <c r="AS29" s="22"/>
    </row>
    <row r="30" spans="1:45" ht="93" customHeight="1" x14ac:dyDescent="0.25">
      <c r="A30" s="32" t="s">
        <v>493</v>
      </c>
      <c r="B30" s="28" t="s">
        <v>189</v>
      </c>
      <c r="C30" s="39" t="s">
        <v>179</v>
      </c>
      <c r="D30" s="34" t="s">
        <v>89</v>
      </c>
      <c r="E30" s="34" t="s">
        <v>88</v>
      </c>
      <c r="F30" s="28" t="s">
        <v>188</v>
      </c>
      <c r="G30" s="38">
        <v>12311</v>
      </c>
      <c r="H30" s="35" t="s">
        <v>164</v>
      </c>
      <c r="I30" s="36">
        <v>43242</v>
      </c>
      <c r="J30" s="36">
        <v>43242</v>
      </c>
      <c r="K30" s="39" t="s">
        <v>176</v>
      </c>
      <c r="L30" s="28" t="s">
        <v>198</v>
      </c>
      <c r="M30" s="28" t="s">
        <v>103</v>
      </c>
      <c r="N30" s="36">
        <v>43486</v>
      </c>
      <c r="O30" s="37">
        <v>35999.980000000003</v>
      </c>
      <c r="P30" s="38">
        <v>12488</v>
      </c>
      <c r="Q30" s="36">
        <v>43486</v>
      </c>
      <c r="R30" s="36">
        <v>43830</v>
      </c>
      <c r="S30" s="34">
        <v>117</v>
      </c>
      <c r="T30" s="28" t="s">
        <v>176</v>
      </c>
      <c r="U30" s="34" t="s">
        <v>169</v>
      </c>
      <c r="V30" s="28" t="s">
        <v>182</v>
      </c>
      <c r="W30" s="28" t="s">
        <v>145</v>
      </c>
      <c r="X30" s="28" t="s">
        <v>182</v>
      </c>
      <c r="Y30" s="28">
        <v>1</v>
      </c>
      <c r="Z30" s="36">
        <v>43826</v>
      </c>
      <c r="AA30" s="38">
        <v>12711</v>
      </c>
      <c r="AB30" s="28" t="s">
        <v>197</v>
      </c>
      <c r="AC30" s="48">
        <v>44197</v>
      </c>
      <c r="AD30" s="48">
        <v>44561</v>
      </c>
      <c r="AE30" s="28" t="s">
        <v>182</v>
      </c>
      <c r="AF30" s="40">
        <v>3.4000000000000002E-2</v>
      </c>
      <c r="AG30" s="28" t="s">
        <v>182</v>
      </c>
      <c r="AH30" s="28" t="s">
        <v>182</v>
      </c>
      <c r="AI30" s="28" t="s">
        <v>182</v>
      </c>
      <c r="AJ30" s="28" t="s">
        <v>182</v>
      </c>
      <c r="AK30" s="28" t="s">
        <v>182</v>
      </c>
      <c r="AL30" s="27" t="s">
        <v>182</v>
      </c>
      <c r="AM30" s="29"/>
      <c r="AN30" s="155">
        <f>3548.96+3548.96+2011.07</f>
        <v>9108.99</v>
      </c>
      <c r="AO30" s="160">
        <f t="shared" si="0"/>
        <v>9108.99</v>
      </c>
      <c r="AP30" s="22"/>
      <c r="AQ30" s="22" t="s">
        <v>385</v>
      </c>
      <c r="AR30" s="22"/>
      <c r="AS30" s="22"/>
    </row>
    <row r="31" spans="1:45" ht="93" customHeight="1" x14ac:dyDescent="0.25">
      <c r="A31" s="32" t="s">
        <v>494</v>
      </c>
      <c r="B31" s="28" t="s">
        <v>98</v>
      </c>
      <c r="C31" s="39" t="s">
        <v>451</v>
      </c>
      <c r="D31" s="34" t="s">
        <v>89</v>
      </c>
      <c r="E31" s="34" t="s">
        <v>88</v>
      </c>
      <c r="F31" s="28" t="s">
        <v>188</v>
      </c>
      <c r="G31" s="38"/>
      <c r="H31" s="35" t="s">
        <v>452</v>
      </c>
      <c r="I31" s="61" t="s">
        <v>182</v>
      </c>
      <c r="J31" s="61" t="s">
        <v>182</v>
      </c>
      <c r="K31" s="39" t="s">
        <v>119</v>
      </c>
      <c r="L31" s="28" t="s">
        <v>198</v>
      </c>
      <c r="M31" s="28" t="s">
        <v>475</v>
      </c>
      <c r="N31" s="36">
        <v>43938</v>
      </c>
      <c r="O31" s="37">
        <v>21528.12</v>
      </c>
      <c r="P31" s="38"/>
      <c r="Q31" s="36" t="s">
        <v>476</v>
      </c>
      <c r="R31" s="36">
        <v>42825</v>
      </c>
      <c r="S31" s="34" t="s">
        <v>260</v>
      </c>
      <c r="T31" s="28"/>
      <c r="U31" s="34" t="s">
        <v>169</v>
      </c>
      <c r="V31" s="28"/>
      <c r="W31" s="28" t="s">
        <v>146</v>
      </c>
      <c r="X31" s="28" t="s">
        <v>182</v>
      </c>
      <c r="Y31" s="28" t="s">
        <v>182</v>
      </c>
      <c r="Z31" s="28" t="s">
        <v>182</v>
      </c>
      <c r="AA31" s="28" t="s">
        <v>182</v>
      </c>
      <c r="AB31" s="28" t="s">
        <v>182</v>
      </c>
      <c r="AC31" s="28" t="s">
        <v>182</v>
      </c>
      <c r="AD31" s="28" t="s">
        <v>182</v>
      </c>
      <c r="AE31" s="28" t="s">
        <v>182</v>
      </c>
      <c r="AF31" s="28" t="s">
        <v>182</v>
      </c>
      <c r="AG31" s="28" t="s">
        <v>182</v>
      </c>
      <c r="AH31" s="28" t="s">
        <v>182</v>
      </c>
      <c r="AI31" s="28" t="s">
        <v>182</v>
      </c>
      <c r="AJ31" s="28" t="s">
        <v>182</v>
      </c>
      <c r="AK31" s="28" t="s">
        <v>182</v>
      </c>
      <c r="AL31" s="28" t="s">
        <v>182</v>
      </c>
      <c r="AM31" s="28"/>
      <c r="AN31" s="155">
        <f>1892.94+1135.76</f>
        <v>3028.7</v>
      </c>
      <c r="AO31" s="160">
        <f>AM31+AN31</f>
        <v>3028.7</v>
      </c>
      <c r="AP31" s="22"/>
      <c r="AQ31" s="22"/>
      <c r="AR31" s="22"/>
      <c r="AS31" s="22"/>
    </row>
    <row r="32" spans="1:45" ht="59.25" customHeight="1" x14ac:dyDescent="0.25">
      <c r="A32" s="32" t="s">
        <v>495</v>
      </c>
      <c r="B32" s="33" t="s">
        <v>193</v>
      </c>
      <c r="C32" s="59" t="s">
        <v>194</v>
      </c>
      <c r="D32" s="34" t="s">
        <v>89</v>
      </c>
      <c r="E32" s="34" t="s">
        <v>88</v>
      </c>
      <c r="F32" s="33" t="s">
        <v>196</v>
      </c>
      <c r="G32" s="60" t="s">
        <v>182</v>
      </c>
      <c r="H32" s="35" t="s">
        <v>195</v>
      </c>
      <c r="I32" s="61" t="s">
        <v>182</v>
      </c>
      <c r="J32" s="61" t="s">
        <v>182</v>
      </c>
      <c r="K32" s="62" t="s">
        <v>192</v>
      </c>
      <c r="L32" s="33" t="s">
        <v>177</v>
      </c>
      <c r="M32" s="33" t="s">
        <v>178</v>
      </c>
      <c r="N32" s="36">
        <v>43551</v>
      </c>
      <c r="O32" s="63">
        <v>400256.4</v>
      </c>
      <c r="P32" s="38">
        <v>12784</v>
      </c>
      <c r="Q32" s="61">
        <v>43928</v>
      </c>
      <c r="R32" s="61">
        <v>44292</v>
      </c>
      <c r="S32" s="34">
        <v>101</v>
      </c>
      <c r="T32" s="64" t="s">
        <v>192</v>
      </c>
      <c r="U32" s="34" t="s">
        <v>169</v>
      </c>
      <c r="V32" s="28" t="s">
        <v>182</v>
      </c>
      <c r="W32" s="33" t="s">
        <v>146</v>
      </c>
      <c r="X32" s="28" t="s">
        <v>182</v>
      </c>
      <c r="Y32" s="28">
        <v>2</v>
      </c>
      <c r="Z32" s="48">
        <v>44285</v>
      </c>
      <c r="AA32" s="65">
        <v>13013</v>
      </c>
      <c r="AB32" s="30" t="s">
        <v>151</v>
      </c>
      <c r="AC32" s="136">
        <v>44293</v>
      </c>
      <c r="AD32" s="136">
        <v>44657</v>
      </c>
      <c r="AE32" s="30" t="s">
        <v>182</v>
      </c>
      <c r="AF32" s="30" t="s">
        <v>182</v>
      </c>
      <c r="AG32" s="30" t="s">
        <v>182</v>
      </c>
      <c r="AH32" s="30" t="s">
        <v>182</v>
      </c>
      <c r="AI32" s="30" t="s">
        <v>182</v>
      </c>
      <c r="AJ32" s="30" t="s">
        <v>182</v>
      </c>
      <c r="AK32" s="30" t="s">
        <v>182</v>
      </c>
      <c r="AL32" s="30" t="s">
        <v>182</v>
      </c>
      <c r="AM32" s="45">
        <v>244131.75</v>
      </c>
      <c r="AN32" s="153">
        <f>1919.56+1885.44+20000+9721.71+10000+15000+3464.95+15000+2000+4535.05+20000+2000+11083.64+20000+5000+17000+8000+3916.36+5000+5000+8000+5000+8000+10000+8000+10000+5000+8000+3000+10000+10000+5000+5000+5000+5000+15000+5000+5000</f>
        <v>310526.70999999996</v>
      </c>
      <c r="AO32" s="160">
        <f t="shared" ref="AO32:AO95" si="1">AM32+AN32</f>
        <v>554658.46</v>
      </c>
      <c r="AP32" s="22"/>
      <c r="AQ32" s="22"/>
      <c r="AR32" s="22"/>
      <c r="AS32" s="22"/>
    </row>
    <row r="33" spans="1:45" ht="45" customHeight="1" x14ac:dyDescent="0.25">
      <c r="A33" s="32" t="s">
        <v>496</v>
      </c>
      <c r="B33" s="33" t="s">
        <v>203</v>
      </c>
      <c r="C33" s="33" t="s">
        <v>207</v>
      </c>
      <c r="D33" s="34" t="s">
        <v>89</v>
      </c>
      <c r="E33" s="34" t="s">
        <v>94</v>
      </c>
      <c r="F33" s="33" t="s">
        <v>206</v>
      </c>
      <c r="G33" s="60">
        <v>12375</v>
      </c>
      <c r="H33" s="35" t="s">
        <v>209</v>
      </c>
      <c r="I33" s="61">
        <v>43301</v>
      </c>
      <c r="J33" s="61">
        <v>43666</v>
      </c>
      <c r="K33" s="62" t="s">
        <v>204</v>
      </c>
      <c r="L33" s="33" t="s">
        <v>201</v>
      </c>
      <c r="M33" s="33" t="s">
        <v>202</v>
      </c>
      <c r="N33" s="36">
        <v>43301</v>
      </c>
      <c r="O33" s="66">
        <v>235600.8</v>
      </c>
      <c r="P33" s="38">
        <v>12375</v>
      </c>
      <c r="Q33" s="36">
        <v>43305</v>
      </c>
      <c r="R33" s="36">
        <v>43670</v>
      </c>
      <c r="S33" s="34">
        <v>101</v>
      </c>
      <c r="T33" s="64" t="s">
        <v>204</v>
      </c>
      <c r="U33" s="34" t="s">
        <v>169</v>
      </c>
      <c r="V33" s="28" t="s">
        <v>182</v>
      </c>
      <c r="W33" s="33" t="s">
        <v>146</v>
      </c>
      <c r="X33" s="28" t="s">
        <v>182</v>
      </c>
      <c r="Y33" s="28">
        <v>3</v>
      </c>
      <c r="Z33" s="30" t="s">
        <v>182</v>
      </c>
      <c r="AA33" s="65">
        <v>12893</v>
      </c>
      <c r="AB33" s="30" t="s">
        <v>197</v>
      </c>
      <c r="AC33" s="48">
        <v>44037</v>
      </c>
      <c r="AD33" s="48">
        <v>44401</v>
      </c>
      <c r="AE33" s="30" t="s">
        <v>182</v>
      </c>
      <c r="AF33" s="30" t="s">
        <v>182</v>
      </c>
      <c r="AG33" s="30" t="s">
        <v>182</v>
      </c>
      <c r="AH33" s="30" t="s">
        <v>182</v>
      </c>
      <c r="AI33" s="30" t="s">
        <v>182</v>
      </c>
      <c r="AJ33" s="30" t="s">
        <v>182</v>
      </c>
      <c r="AK33" s="30" t="s">
        <v>182</v>
      </c>
      <c r="AL33" s="30" t="s">
        <v>182</v>
      </c>
      <c r="AM33" s="45">
        <v>342114.93</v>
      </c>
      <c r="AN33" s="155">
        <f>20869.8+6715.04+14154.76+8647.95+1629.14+6715.04+15343.4+20688.63+17149.99+17149.99+6715.06+6715.06+9074.18</f>
        <v>151568.04</v>
      </c>
      <c r="AO33" s="160">
        <f t="shared" si="1"/>
        <v>493682.97</v>
      </c>
      <c r="AP33" s="22"/>
      <c r="AQ33" s="22"/>
      <c r="AR33" s="22"/>
      <c r="AS33" s="22"/>
    </row>
    <row r="34" spans="1:45" ht="45" customHeight="1" x14ac:dyDescent="0.25">
      <c r="A34" s="32" t="s">
        <v>497</v>
      </c>
      <c r="B34" s="33" t="s">
        <v>455</v>
      </c>
      <c r="C34" s="33" t="s">
        <v>331</v>
      </c>
      <c r="D34" s="34" t="s">
        <v>89</v>
      </c>
      <c r="E34" s="34" t="s">
        <v>94</v>
      </c>
      <c r="F34" s="33" t="s">
        <v>206</v>
      </c>
      <c r="G34" s="60">
        <v>12376</v>
      </c>
      <c r="H34" s="35" t="s">
        <v>318</v>
      </c>
      <c r="I34" s="61"/>
      <c r="J34" s="61"/>
      <c r="K34" s="62" t="s">
        <v>454</v>
      </c>
      <c r="L34" s="33" t="s">
        <v>201</v>
      </c>
      <c r="M34" s="33" t="s">
        <v>477</v>
      </c>
      <c r="N34" s="36">
        <v>44237</v>
      </c>
      <c r="O34" s="66">
        <v>1995152.04</v>
      </c>
      <c r="P34" s="38">
        <v>12983</v>
      </c>
      <c r="Q34" s="36">
        <v>44237</v>
      </c>
      <c r="R34" s="36">
        <v>44601</v>
      </c>
      <c r="S34" s="34" t="s">
        <v>260</v>
      </c>
      <c r="T34" s="64" t="s">
        <v>454</v>
      </c>
      <c r="U34" s="34" t="s">
        <v>169</v>
      </c>
      <c r="V34" s="28" t="s">
        <v>182</v>
      </c>
      <c r="W34" s="33" t="s">
        <v>478</v>
      </c>
      <c r="X34" s="28" t="s">
        <v>182</v>
      </c>
      <c r="Y34" s="28" t="s">
        <v>182</v>
      </c>
      <c r="Z34" s="28" t="s">
        <v>182</v>
      </c>
      <c r="AA34" s="28" t="s">
        <v>182</v>
      </c>
      <c r="AB34" s="28" t="s">
        <v>182</v>
      </c>
      <c r="AC34" s="28" t="s">
        <v>182</v>
      </c>
      <c r="AD34" s="28" t="s">
        <v>182</v>
      </c>
      <c r="AE34" s="28" t="s">
        <v>182</v>
      </c>
      <c r="AF34" s="28" t="s">
        <v>182</v>
      </c>
      <c r="AG34" s="28" t="s">
        <v>182</v>
      </c>
      <c r="AH34" s="28" t="s">
        <v>182</v>
      </c>
      <c r="AI34" s="28" t="s">
        <v>182</v>
      </c>
      <c r="AJ34" s="28" t="s">
        <v>182</v>
      </c>
      <c r="AK34" s="28" t="s">
        <v>182</v>
      </c>
      <c r="AL34" s="28" t="s">
        <v>182</v>
      </c>
      <c r="AM34" s="45"/>
      <c r="AN34" s="155">
        <f>42980.25+77917.44+86591.33+88192.93+3919.41+37385.08+13402.03+2536.34+6455.75+20902.77+54597.09+55630.43+6737.57+2818.16+19219.47</f>
        <v>519286.05000000005</v>
      </c>
      <c r="AO34" s="160">
        <f t="shared" si="1"/>
        <v>519286.05000000005</v>
      </c>
      <c r="AP34" s="22"/>
      <c r="AQ34" s="22"/>
      <c r="AR34" s="22"/>
      <c r="AS34" s="22"/>
    </row>
    <row r="35" spans="1:45" ht="31.5" x14ac:dyDescent="0.25">
      <c r="A35" s="32" t="s">
        <v>498</v>
      </c>
      <c r="B35" s="33" t="s">
        <v>203</v>
      </c>
      <c r="C35" s="33" t="s">
        <v>207</v>
      </c>
      <c r="D35" s="34" t="s">
        <v>89</v>
      </c>
      <c r="E35" s="34" t="s">
        <v>88</v>
      </c>
      <c r="F35" s="33" t="s">
        <v>206</v>
      </c>
      <c r="G35" s="35" t="s">
        <v>210</v>
      </c>
      <c r="H35" s="35" t="s">
        <v>211</v>
      </c>
      <c r="I35" s="67">
        <v>43301</v>
      </c>
      <c r="J35" s="68">
        <v>43666</v>
      </c>
      <c r="K35" s="69" t="s">
        <v>200</v>
      </c>
      <c r="L35" s="38" t="s">
        <v>398</v>
      </c>
      <c r="M35" s="36" t="s">
        <v>205</v>
      </c>
      <c r="N35" s="36">
        <v>43305</v>
      </c>
      <c r="O35" s="70">
        <v>174322.08</v>
      </c>
      <c r="P35" s="38">
        <v>12602</v>
      </c>
      <c r="Q35" s="61">
        <v>43306</v>
      </c>
      <c r="R35" s="61">
        <v>43671</v>
      </c>
      <c r="S35" s="34">
        <v>101</v>
      </c>
      <c r="T35" s="64" t="s">
        <v>200</v>
      </c>
      <c r="U35" s="34" t="s">
        <v>169</v>
      </c>
      <c r="V35" s="28" t="s">
        <v>182</v>
      </c>
      <c r="W35" s="33" t="s">
        <v>146</v>
      </c>
      <c r="X35" s="28" t="s">
        <v>182</v>
      </c>
      <c r="Y35" s="28">
        <v>2</v>
      </c>
      <c r="Z35" s="30" t="s">
        <v>182</v>
      </c>
      <c r="AA35" s="65">
        <v>12845</v>
      </c>
      <c r="AB35" s="30" t="s">
        <v>151</v>
      </c>
      <c r="AC35" s="48">
        <v>44037</v>
      </c>
      <c r="AD35" s="48">
        <v>44401</v>
      </c>
      <c r="AE35" s="30" t="s">
        <v>182</v>
      </c>
      <c r="AF35" s="30" t="s">
        <v>182</v>
      </c>
      <c r="AG35" s="30" t="s">
        <v>182</v>
      </c>
      <c r="AH35" s="30" t="s">
        <v>182</v>
      </c>
      <c r="AI35" s="30" t="s">
        <v>182</v>
      </c>
      <c r="AJ35" s="30" t="s">
        <v>182</v>
      </c>
      <c r="AK35" s="30" t="s">
        <v>182</v>
      </c>
      <c r="AL35" s="30" t="s">
        <v>182</v>
      </c>
      <c r="AM35" s="45">
        <v>162297.07999999999</v>
      </c>
      <c r="AN35" s="156">
        <f>2421.14+2986.07+14526.84+14526.84+12912.75+12105.68+13639.09+2421.14+2421.14+2421.14+2421.14+2421.14</f>
        <v>85224.11</v>
      </c>
      <c r="AO35" s="160">
        <f t="shared" si="1"/>
        <v>247521.19</v>
      </c>
      <c r="AP35" s="22"/>
      <c r="AQ35" s="22"/>
      <c r="AR35" s="22"/>
      <c r="AS35" s="22"/>
    </row>
    <row r="36" spans="1:45" ht="121.5" customHeight="1" x14ac:dyDescent="0.25">
      <c r="A36" s="32" t="s">
        <v>499</v>
      </c>
      <c r="B36" s="33" t="s">
        <v>217</v>
      </c>
      <c r="C36" s="59" t="s">
        <v>213</v>
      </c>
      <c r="D36" s="34" t="s">
        <v>89</v>
      </c>
      <c r="E36" s="34" t="s">
        <v>88</v>
      </c>
      <c r="F36" s="33" t="s">
        <v>216</v>
      </c>
      <c r="G36" s="60" t="s">
        <v>182</v>
      </c>
      <c r="H36" s="35" t="s">
        <v>214</v>
      </c>
      <c r="I36" s="61" t="s">
        <v>182</v>
      </c>
      <c r="J36" s="61" t="s">
        <v>182</v>
      </c>
      <c r="K36" s="62" t="s">
        <v>218</v>
      </c>
      <c r="L36" s="33" t="s">
        <v>212</v>
      </c>
      <c r="M36" s="33" t="s">
        <v>215</v>
      </c>
      <c r="N36" s="36">
        <v>43644</v>
      </c>
      <c r="O36" s="63">
        <v>250000</v>
      </c>
      <c r="P36" s="38">
        <v>12587</v>
      </c>
      <c r="Q36" s="36">
        <v>43644</v>
      </c>
      <c r="R36" s="72">
        <v>44010</v>
      </c>
      <c r="S36" s="34">
        <v>101</v>
      </c>
      <c r="T36" s="73" t="s">
        <v>218</v>
      </c>
      <c r="U36" s="34" t="s">
        <v>169</v>
      </c>
      <c r="V36" s="28" t="s">
        <v>182</v>
      </c>
      <c r="W36" s="33" t="s">
        <v>146</v>
      </c>
      <c r="X36" s="28" t="s">
        <v>182</v>
      </c>
      <c r="Y36" s="28">
        <v>1</v>
      </c>
      <c r="Z36" s="28" t="s">
        <v>182</v>
      </c>
      <c r="AA36" s="28">
        <v>12828</v>
      </c>
      <c r="AB36" s="28" t="s">
        <v>151</v>
      </c>
      <c r="AC36" s="48">
        <v>44376</v>
      </c>
      <c r="AD36" s="48">
        <v>44740</v>
      </c>
      <c r="AE36" s="28" t="s">
        <v>182</v>
      </c>
      <c r="AF36" s="28" t="s">
        <v>182</v>
      </c>
      <c r="AG36" s="28" t="s">
        <v>182</v>
      </c>
      <c r="AH36" s="28" t="s">
        <v>182</v>
      </c>
      <c r="AI36" s="28" t="s">
        <v>182</v>
      </c>
      <c r="AJ36" s="28" t="s">
        <v>182</v>
      </c>
      <c r="AK36" s="28" t="s">
        <v>182</v>
      </c>
      <c r="AL36" s="28" t="s">
        <v>182</v>
      </c>
      <c r="AM36" s="71">
        <v>240868.66</v>
      </c>
      <c r="AN36" s="156">
        <v>33531.56</v>
      </c>
      <c r="AO36" s="160">
        <f t="shared" si="1"/>
        <v>274400.21999999997</v>
      </c>
      <c r="AP36" s="22"/>
      <c r="AQ36" s="22"/>
      <c r="AR36" s="22"/>
      <c r="AS36" s="22"/>
    </row>
    <row r="37" spans="1:45" ht="85.5" customHeight="1" x14ac:dyDescent="0.25">
      <c r="A37" s="32" t="s">
        <v>500</v>
      </c>
      <c r="B37" s="33" t="s">
        <v>222</v>
      </c>
      <c r="C37" s="59" t="s">
        <v>223</v>
      </c>
      <c r="D37" s="34" t="s">
        <v>89</v>
      </c>
      <c r="E37" s="34" t="s">
        <v>88</v>
      </c>
      <c r="F37" s="33" t="s">
        <v>224</v>
      </c>
      <c r="G37" s="60" t="s">
        <v>182</v>
      </c>
      <c r="H37" s="35" t="s">
        <v>208</v>
      </c>
      <c r="I37" s="61" t="s">
        <v>182</v>
      </c>
      <c r="J37" s="61" t="s">
        <v>182</v>
      </c>
      <c r="K37" s="62" t="s">
        <v>220</v>
      </c>
      <c r="L37" s="33" t="s">
        <v>221</v>
      </c>
      <c r="M37" s="33" t="s">
        <v>225</v>
      </c>
      <c r="N37" s="36">
        <v>43662</v>
      </c>
      <c r="O37" s="74">
        <v>31104.04</v>
      </c>
      <c r="P37" s="38">
        <v>12596</v>
      </c>
      <c r="Q37" s="36">
        <v>43663</v>
      </c>
      <c r="R37" s="75">
        <v>44029</v>
      </c>
      <c r="S37" s="28">
        <v>117</v>
      </c>
      <c r="T37" s="76" t="s">
        <v>220</v>
      </c>
      <c r="U37" s="34" t="s">
        <v>169</v>
      </c>
      <c r="V37" s="28" t="s">
        <v>182</v>
      </c>
      <c r="W37" s="28" t="s">
        <v>146</v>
      </c>
      <c r="X37" s="28" t="s">
        <v>182</v>
      </c>
      <c r="Y37" s="28">
        <v>2</v>
      </c>
      <c r="Z37" s="36">
        <v>44347</v>
      </c>
      <c r="AA37" s="38">
        <v>13065</v>
      </c>
      <c r="AB37" s="36" t="s">
        <v>151</v>
      </c>
      <c r="AC37" s="48">
        <v>44365</v>
      </c>
      <c r="AD37" s="48">
        <v>44759</v>
      </c>
      <c r="AE37" s="77" t="s">
        <v>182</v>
      </c>
      <c r="AF37" s="28" t="s">
        <v>182</v>
      </c>
      <c r="AG37" s="28" t="s">
        <v>182</v>
      </c>
      <c r="AH37" s="28" t="s">
        <v>182</v>
      </c>
      <c r="AI37" s="28" t="s">
        <v>182</v>
      </c>
      <c r="AJ37" s="28" t="s">
        <v>182</v>
      </c>
      <c r="AK37" s="28" t="s">
        <v>182</v>
      </c>
      <c r="AL37" s="28" t="s">
        <v>182</v>
      </c>
      <c r="AM37" s="45">
        <v>1143237.81</v>
      </c>
      <c r="AN37" s="157">
        <f>67117.68+68236.31+47728.12+39151.98+16779.42+5593.14+111862.8+111862.8+11741.3+23482.6+17611.95+17611.95+20938.65+5870.65+23482.6+23482.6+23482.6+17611.95+5870.65</f>
        <v>659519.74999999988</v>
      </c>
      <c r="AO37" s="160">
        <f t="shared" si="1"/>
        <v>1802757.56</v>
      </c>
      <c r="AP37" s="22"/>
      <c r="AQ37" s="22"/>
      <c r="AR37" s="22"/>
      <c r="AS37" s="22"/>
    </row>
    <row r="38" spans="1:45" ht="72.75" customHeight="1" x14ac:dyDescent="0.25">
      <c r="A38" s="32" t="s">
        <v>501</v>
      </c>
      <c r="B38" s="33" t="s">
        <v>231</v>
      </c>
      <c r="C38" s="59" t="s">
        <v>232</v>
      </c>
      <c r="D38" s="34" t="s">
        <v>89</v>
      </c>
      <c r="E38" s="34" t="s">
        <v>88</v>
      </c>
      <c r="F38" s="33" t="s">
        <v>238</v>
      </c>
      <c r="G38" s="60">
        <v>12625</v>
      </c>
      <c r="H38" s="35" t="s">
        <v>230</v>
      </c>
      <c r="I38" s="61">
        <v>43677</v>
      </c>
      <c r="J38" s="61">
        <v>44043</v>
      </c>
      <c r="K38" s="79" t="s">
        <v>227</v>
      </c>
      <c r="L38" s="80" t="s">
        <v>226</v>
      </c>
      <c r="M38" s="33" t="s">
        <v>233</v>
      </c>
      <c r="N38" s="36">
        <v>43683</v>
      </c>
      <c r="O38" s="37">
        <v>55950</v>
      </c>
      <c r="P38" s="38">
        <v>12615</v>
      </c>
      <c r="Q38" s="36">
        <v>43683</v>
      </c>
      <c r="R38" s="36">
        <v>44049</v>
      </c>
      <c r="S38" s="34">
        <v>117</v>
      </c>
      <c r="T38" s="76" t="s">
        <v>239</v>
      </c>
      <c r="U38" s="34" t="s">
        <v>169</v>
      </c>
      <c r="V38" s="28" t="s">
        <v>182</v>
      </c>
      <c r="W38" s="28" t="s">
        <v>149</v>
      </c>
      <c r="X38" s="28" t="s">
        <v>182</v>
      </c>
      <c r="Y38" s="28">
        <v>2</v>
      </c>
      <c r="Z38" s="36">
        <v>44309</v>
      </c>
      <c r="AA38" s="38">
        <v>13034</v>
      </c>
      <c r="AB38" s="28" t="s">
        <v>438</v>
      </c>
      <c r="AC38" s="30" t="s">
        <v>182</v>
      </c>
      <c r="AD38" s="30" t="s">
        <v>182</v>
      </c>
      <c r="AE38" s="28" t="s">
        <v>182</v>
      </c>
      <c r="AF38" s="81">
        <v>0.25</v>
      </c>
      <c r="AG38" s="28" t="s">
        <v>182</v>
      </c>
      <c r="AH38" s="28" t="s">
        <v>182</v>
      </c>
      <c r="AI38" s="28" t="s">
        <v>182</v>
      </c>
      <c r="AJ38" s="28" t="s">
        <v>182</v>
      </c>
      <c r="AK38" s="28" t="s">
        <v>182</v>
      </c>
      <c r="AL38" s="28" t="s">
        <v>182</v>
      </c>
      <c r="AM38" s="30"/>
      <c r="AN38" s="157"/>
      <c r="AO38" s="160">
        <f t="shared" si="1"/>
        <v>0</v>
      </c>
      <c r="AP38" s="22"/>
      <c r="AQ38" s="22"/>
      <c r="AR38" s="22"/>
      <c r="AS38" s="22"/>
    </row>
    <row r="39" spans="1:45" ht="46.5" customHeight="1" x14ac:dyDescent="0.25">
      <c r="A39" s="32" t="s">
        <v>502</v>
      </c>
      <c r="B39" s="33" t="s">
        <v>234</v>
      </c>
      <c r="C39" s="59" t="s">
        <v>91</v>
      </c>
      <c r="D39" s="34" t="s">
        <v>89</v>
      </c>
      <c r="E39" s="34" t="s">
        <v>88</v>
      </c>
      <c r="F39" s="33" t="s">
        <v>240</v>
      </c>
      <c r="G39" s="60" t="s">
        <v>182</v>
      </c>
      <c r="H39" s="35" t="s">
        <v>182</v>
      </c>
      <c r="I39" s="61" t="s">
        <v>182</v>
      </c>
      <c r="J39" s="61" t="s">
        <v>182</v>
      </c>
      <c r="K39" s="79" t="s">
        <v>228</v>
      </c>
      <c r="L39" s="80" t="s">
        <v>462</v>
      </c>
      <c r="M39" s="33" t="s">
        <v>235</v>
      </c>
      <c r="N39" s="36">
        <v>42368</v>
      </c>
      <c r="O39" s="74">
        <v>36000</v>
      </c>
      <c r="P39" s="38" t="s">
        <v>182</v>
      </c>
      <c r="Q39" s="36">
        <v>42368</v>
      </c>
      <c r="R39" s="36">
        <v>42733</v>
      </c>
      <c r="S39" s="28">
        <v>101</v>
      </c>
      <c r="T39" s="76" t="s">
        <v>228</v>
      </c>
      <c r="U39" s="34" t="s">
        <v>169</v>
      </c>
      <c r="V39" s="28" t="s">
        <v>182</v>
      </c>
      <c r="W39" s="28" t="s">
        <v>146</v>
      </c>
      <c r="X39" s="28" t="s">
        <v>182</v>
      </c>
      <c r="Y39" s="28">
        <v>6</v>
      </c>
      <c r="Z39" s="36">
        <v>44187</v>
      </c>
      <c r="AA39" s="38">
        <v>12950</v>
      </c>
      <c r="AB39" s="28" t="s">
        <v>151</v>
      </c>
      <c r="AC39" s="48">
        <v>44194</v>
      </c>
      <c r="AD39" s="48">
        <v>44558</v>
      </c>
      <c r="AE39" s="28" t="s">
        <v>182</v>
      </c>
      <c r="AF39" s="28" t="s">
        <v>182</v>
      </c>
      <c r="AG39" s="28" t="s">
        <v>182</v>
      </c>
      <c r="AH39" s="28" t="s">
        <v>182</v>
      </c>
      <c r="AI39" s="28" t="s">
        <v>182</v>
      </c>
      <c r="AJ39" s="28" t="s">
        <v>182</v>
      </c>
      <c r="AK39" s="28" t="s">
        <v>182</v>
      </c>
      <c r="AL39" s="28" t="s">
        <v>182</v>
      </c>
      <c r="AM39" s="150">
        <v>36000</v>
      </c>
      <c r="AN39" s="157">
        <f>3129.34+3129.34+3129.34+3129.34+3129.34+3129.34+3129.34+3129.34+3129.34</f>
        <v>28164.06</v>
      </c>
      <c r="AO39" s="160">
        <f t="shared" si="1"/>
        <v>64164.06</v>
      </c>
      <c r="AP39" s="22"/>
      <c r="AQ39" s="22"/>
      <c r="AR39" s="22"/>
      <c r="AS39" s="22"/>
    </row>
    <row r="40" spans="1:45" ht="72.75" customHeight="1" x14ac:dyDescent="0.25">
      <c r="A40" s="32" t="s">
        <v>503</v>
      </c>
      <c r="B40" s="49" t="s">
        <v>256</v>
      </c>
      <c r="C40" s="49" t="s">
        <v>257</v>
      </c>
      <c r="D40" s="82" t="s">
        <v>89</v>
      </c>
      <c r="E40" s="82" t="s">
        <v>88</v>
      </c>
      <c r="F40" s="83" t="s">
        <v>251</v>
      </c>
      <c r="G40" s="84">
        <v>12654</v>
      </c>
      <c r="H40" s="85" t="s">
        <v>262</v>
      </c>
      <c r="I40" s="86" t="s">
        <v>182</v>
      </c>
      <c r="J40" s="86" t="s">
        <v>182</v>
      </c>
      <c r="K40" s="79" t="s">
        <v>246</v>
      </c>
      <c r="L40" s="87" t="s">
        <v>247</v>
      </c>
      <c r="M40" s="62" t="s">
        <v>248</v>
      </c>
      <c r="N40" s="88">
        <v>43747</v>
      </c>
      <c r="O40" s="89">
        <v>762648</v>
      </c>
      <c r="P40" s="90">
        <v>12654</v>
      </c>
      <c r="Q40" s="88">
        <v>43747</v>
      </c>
      <c r="R40" s="88">
        <v>44113</v>
      </c>
      <c r="S40" s="82">
        <v>101</v>
      </c>
      <c r="T40" s="91" t="s">
        <v>246</v>
      </c>
      <c r="U40" s="91" t="s">
        <v>252</v>
      </c>
      <c r="V40" s="39" t="s">
        <v>182</v>
      </c>
      <c r="W40" s="62" t="s">
        <v>146</v>
      </c>
      <c r="X40" s="39" t="s">
        <v>182</v>
      </c>
      <c r="Y40" s="39">
        <v>1</v>
      </c>
      <c r="Z40" s="88">
        <v>44104</v>
      </c>
      <c r="AA40" s="90">
        <v>12898</v>
      </c>
      <c r="AB40" s="88" t="s">
        <v>190</v>
      </c>
      <c r="AC40" s="137">
        <v>44113</v>
      </c>
      <c r="AD40" s="137">
        <v>44477</v>
      </c>
      <c r="AE40" s="39" t="s">
        <v>182</v>
      </c>
      <c r="AF40" s="39" t="s">
        <v>182</v>
      </c>
      <c r="AG40" s="39" t="s">
        <v>182</v>
      </c>
      <c r="AH40" s="39" t="s">
        <v>182</v>
      </c>
      <c r="AI40" s="39" t="s">
        <v>182</v>
      </c>
      <c r="AJ40" s="39" t="s">
        <v>182</v>
      </c>
      <c r="AK40" s="39" t="s">
        <v>182</v>
      </c>
      <c r="AL40" s="39" t="s">
        <v>182</v>
      </c>
      <c r="AM40" s="78">
        <v>716701.44</v>
      </c>
      <c r="AN40" s="157">
        <f>36753.92+9188.48+27565.44+11485.6+6891.36+11485.6+2297.12+9188.48+64349.34+76049.22+14624.85+2924.97+17549.82+11699.88+8774.91+17549.82+14624.85+11699.88+8774.91+20298.25+10149.13+16915.21+10149.13</f>
        <v>420990.16999999993</v>
      </c>
      <c r="AO40" s="160">
        <f t="shared" si="1"/>
        <v>1137691.6099999999</v>
      </c>
      <c r="AP40" s="22"/>
      <c r="AQ40" s="22"/>
      <c r="AR40" s="22"/>
      <c r="AS40" s="22"/>
    </row>
    <row r="41" spans="1:45" ht="45.75" customHeight="1" x14ac:dyDescent="0.25">
      <c r="A41" s="32" t="s">
        <v>504</v>
      </c>
      <c r="B41" s="49" t="s">
        <v>249</v>
      </c>
      <c r="C41" s="49" t="s">
        <v>250</v>
      </c>
      <c r="D41" s="82" t="s">
        <v>89</v>
      </c>
      <c r="E41" s="82" t="s">
        <v>88</v>
      </c>
      <c r="F41" s="83" t="s">
        <v>251</v>
      </c>
      <c r="G41" s="84" t="s">
        <v>182</v>
      </c>
      <c r="H41" s="85" t="s">
        <v>261</v>
      </c>
      <c r="I41" s="86" t="s">
        <v>182</v>
      </c>
      <c r="J41" s="86" t="s">
        <v>182</v>
      </c>
      <c r="K41" s="79" t="s">
        <v>242</v>
      </c>
      <c r="L41" s="87" t="s">
        <v>199</v>
      </c>
      <c r="M41" s="62" t="s">
        <v>243</v>
      </c>
      <c r="N41" s="88">
        <v>44344</v>
      </c>
      <c r="O41" s="89">
        <v>1098144.57</v>
      </c>
      <c r="P41" s="90">
        <v>12568</v>
      </c>
      <c r="Q41" s="88">
        <v>44348</v>
      </c>
      <c r="R41" s="88">
        <v>44712</v>
      </c>
      <c r="S41" s="82">
        <v>101</v>
      </c>
      <c r="T41" s="91" t="s">
        <v>242</v>
      </c>
      <c r="U41" s="91" t="s">
        <v>252</v>
      </c>
      <c r="V41" s="39" t="s">
        <v>182</v>
      </c>
      <c r="W41" s="62" t="s">
        <v>146</v>
      </c>
      <c r="X41" s="39" t="s">
        <v>182</v>
      </c>
      <c r="Y41" s="92">
        <v>1</v>
      </c>
      <c r="Z41" s="88">
        <v>43966</v>
      </c>
      <c r="AA41" s="90">
        <v>12807</v>
      </c>
      <c r="AB41" s="39" t="s">
        <v>151</v>
      </c>
      <c r="AC41" s="137">
        <v>43983</v>
      </c>
      <c r="AD41" s="137">
        <v>44561</v>
      </c>
      <c r="AE41" s="39" t="s">
        <v>182</v>
      </c>
      <c r="AF41" s="39" t="s">
        <v>182</v>
      </c>
      <c r="AG41" s="39" t="s">
        <v>182</v>
      </c>
      <c r="AH41" s="39" t="s">
        <v>182</v>
      </c>
      <c r="AI41" s="39" t="s">
        <v>182</v>
      </c>
      <c r="AJ41" s="39" t="s">
        <v>182</v>
      </c>
      <c r="AK41" s="39" t="s">
        <v>182</v>
      </c>
      <c r="AL41" s="39" t="s">
        <v>182</v>
      </c>
      <c r="AM41" s="78">
        <v>1112601.76</v>
      </c>
      <c r="AN41" s="157">
        <f>98161.92+84528.32+1363.36+29903.03+5453.44+13633.6+2726.72+62169.22+113795.11+113704.22+81528.93+5453.44+37265.18+13633.6+10906.88+6816.8+10906.88+15633.19+34174.89+10906.88+18541.7+35447.36+10906.88+8180.16+10906.88</f>
        <v>836648.58999999985</v>
      </c>
      <c r="AO41" s="160">
        <f t="shared" si="1"/>
        <v>1949250.3499999999</v>
      </c>
      <c r="AP41" s="22"/>
      <c r="AQ41" s="22"/>
      <c r="AR41" s="22"/>
      <c r="AS41" s="22"/>
    </row>
    <row r="42" spans="1:45" ht="52.5" customHeight="1" x14ac:dyDescent="0.25">
      <c r="A42" s="32" t="s">
        <v>505</v>
      </c>
      <c r="B42" s="62" t="s">
        <v>182</v>
      </c>
      <c r="C42" s="49" t="s">
        <v>253</v>
      </c>
      <c r="D42" s="82" t="s">
        <v>89</v>
      </c>
      <c r="E42" s="82" t="s">
        <v>88</v>
      </c>
      <c r="F42" s="83" t="s">
        <v>251</v>
      </c>
      <c r="G42" s="84" t="s">
        <v>182</v>
      </c>
      <c r="H42" s="85" t="s">
        <v>258</v>
      </c>
      <c r="I42" s="86" t="s">
        <v>182</v>
      </c>
      <c r="J42" s="86" t="s">
        <v>182</v>
      </c>
      <c r="K42" s="79" t="s">
        <v>245</v>
      </c>
      <c r="L42" s="87" t="s">
        <v>199</v>
      </c>
      <c r="M42" s="62" t="s">
        <v>243</v>
      </c>
      <c r="N42" s="88">
        <v>43616</v>
      </c>
      <c r="O42" s="93">
        <v>325884</v>
      </c>
      <c r="P42" s="94">
        <v>12602</v>
      </c>
      <c r="Q42" s="95">
        <v>43661</v>
      </c>
      <c r="R42" s="95">
        <v>43997</v>
      </c>
      <c r="S42" s="55">
        <v>101</v>
      </c>
      <c r="T42" s="91" t="s">
        <v>245</v>
      </c>
      <c r="U42" s="91" t="s">
        <v>252</v>
      </c>
      <c r="V42" s="39" t="s">
        <v>182</v>
      </c>
      <c r="W42" s="62" t="s">
        <v>146</v>
      </c>
      <c r="X42" s="39" t="s">
        <v>182</v>
      </c>
      <c r="Y42" s="39">
        <v>2</v>
      </c>
      <c r="Z42" s="88">
        <v>43966</v>
      </c>
      <c r="AA42" s="90">
        <v>12932</v>
      </c>
      <c r="AB42" s="39" t="s">
        <v>152</v>
      </c>
      <c r="AC42" s="137">
        <v>43998</v>
      </c>
      <c r="AD42" s="137">
        <v>44392</v>
      </c>
      <c r="AE42" s="39" t="s">
        <v>182</v>
      </c>
      <c r="AF42" s="39" t="s">
        <v>182</v>
      </c>
      <c r="AG42" s="39" t="s">
        <v>182</v>
      </c>
      <c r="AH42" s="39" t="s">
        <v>182</v>
      </c>
      <c r="AI42" s="39" t="s">
        <v>182</v>
      </c>
      <c r="AJ42" s="39" t="s">
        <v>182</v>
      </c>
      <c r="AK42" s="39" t="s">
        <v>182</v>
      </c>
      <c r="AL42" s="39" t="s">
        <v>182</v>
      </c>
      <c r="AM42" s="78">
        <v>301174.61</v>
      </c>
      <c r="AN42" s="157">
        <f>19392.59+15262.03+8401.12+9241.22+6300.84+2009.93+15887.35+11761.56+27306.41+29788.8+4302.82+9929.6+7447.2+2482.4+9929.6+2482.4+9929.6+7447.2</f>
        <v>199302.67000000004</v>
      </c>
      <c r="AO42" s="160">
        <f t="shared" si="1"/>
        <v>500477.28</v>
      </c>
      <c r="AP42" s="22"/>
      <c r="AQ42" s="22"/>
      <c r="AR42" s="22"/>
      <c r="AS42" s="22"/>
    </row>
    <row r="43" spans="1:45" ht="57.75" customHeight="1" x14ac:dyDescent="0.25">
      <c r="A43" s="32" t="s">
        <v>506</v>
      </c>
      <c r="B43" s="49" t="s">
        <v>254</v>
      </c>
      <c r="C43" s="49" t="s">
        <v>255</v>
      </c>
      <c r="D43" s="82" t="s">
        <v>89</v>
      </c>
      <c r="E43" s="82" t="s">
        <v>88</v>
      </c>
      <c r="F43" s="83" t="s">
        <v>137</v>
      </c>
      <c r="G43" s="84" t="s">
        <v>182</v>
      </c>
      <c r="H43" s="85" t="s">
        <v>259</v>
      </c>
      <c r="I43" s="86" t="s">
        <v>182</v>
      </c>
      <c r="J43" s="86">
        <v>0</v>
      </c>
      <c r="K43" s="79" t="s">
        <v>244</v>
      </c>
      <c r="L43" s="87" t="s">
        <v>199</v>
      </c>
      <c r="M43" s="62" t="s">
        <v>243</v>
      </c>
      <c r="N43" s="88" t="s">
        <v>182</v>
      </c>
      <c r="O43" s="89">
        <v>239468.98</v>
      </c>
      <c r="P43" s="90">
        <v>12632</v>
      </c>
      <c r="Q43" s="88" t="s">
        <v>182</v>
      </c>
      <c r="R43" s="88" t="s">
        <v>182</v>
      </c>
      <c r="S43" s="82" t="s">
        <v>260</v>
      </c>
      <c r="T43" s="91" t="s">
        <v>244</v>
      </c>
      <c r="U43" s="91" t="s">
        <v>252</v>
      </c>
      <c r="V43" s="39" t="s">
        <v>182</v>
      </c>
      <c r="W43" s="62" t="s">
        <v>146</v>
      </c>
      <c r="X43" s="39" t="s">
        <v>182</v>
      </c>
      <c r="Y43" s="39">
        <v>2</v>
      </c>
      <c r="Z43" s="88">
        <v>44020</v>
      </c>
      <c r="AA43" s="90">
        <v>12845</v>
      </c>
      <c r="AB43" s="39" t="s">
        <v>152</v>
      </c>
      <c r="AC43" s="137">
        <v>44074</v>
      </c>
      <c r="AD43" s="137">
        <v>44438</v>
      </c>
      <c r="AE43" s="39" t="s">
        <v>182</v>
      </c>
      <c r="AF43" s="39" t="s">
        <v>182</v>
      </c>
      <c r="AG43" s="39" t="s">
        <v>182</v>
      </c>
      <c r="AH43" s="39" t="s">
        <v>182</v>
      </c>
      <c r="AI43" s="39" t="s">
        <v>182</v>
      </c>
      <c r="AJ43" s="39" t="s">
        <v>182</v>
      </c>
      <c r="AK43" s="39" t="s">
        <v>182</v>
      </c>
      <c r="AL43" s="39" t="s">
        <v>182</v>
      </c>
      <c r="AM43" s="78">
        <v>229222.24</v>
      </c>
      <c r="AN43" s="157">
        <f>8062.8+8888.13+13233.47+20738.94+20738.97+20738.96+20738.96+11850.84+11850.84+11850.84</f>
        <v>148692.74999999997</v>
      </c>
      <c r="AO43" s="160">
        <f t="shared" si="1"/>
        <v>377914.99</v>
      </c>
      <c r="AP43" s="22"/>
      <c r="AQ43" s="22"/>
      <c r="AR43" s="22"/>
      <c r="AS43" s="22"/>
    </row>
    <row r="44" spans="1:45" ht="72.75" customHeight="1" x14ac:dyDescent="0.25">
      <c r="A44" s="32" t="s">
        <v>507</v>
      </c>
      <c r="B44" s="49" t="s">
        <v>267</v>
      </c>
      <c r="C44" s="49" t="s">
        <v>182</v>
      </c>
      <c r="D44" s="82" t="s">
        <v>89</v>
      </c>
      <c r="E44" s="82" t="s">
        <v>88</v>
      </c>
      <c r="F44" s="33" t="s">
        <v>268</v>
      </c>
      <c r="G44" s="84" t="s">
        <v>182</v>
      </c>
      <c r="H44" s="84" t="s">
        <v>182</v>
      </c>
      <c r="I44" s="84" t="s">
        <v>182</v>
      </c>
      <c r="J44" s="84" t="s">
        <v>182</v>
      </c>
      <c r="K44" s="79" t="s">
        <v>264</v>
      </c>
      <c r="L44" s="87" t="s">
        <v>263</v>
      </c>
      <c r="M44" s="62" t="s">
        <v>99</v>
      </c>
      <c r="N44" s="88">
        <v>43773</v>
      </c>
      <c r="O44" s="89">
        <v>45600</v>
      </c>
      <c r="P44" s="90">
        <v>12722</v>
      </c>
      <c r="Q44" s="88">
        <v>43771</v>
      </c>
      <c r="R44" s="88">
        <v>44137</v>
      </c>
      <c r="S44" s="82">
        <v>117</v>
      </c>
      <c r="T44" s="91" t="s">
        <v>264</v>
      </c>
      <c r="U44" s="91" t="s">
        <v>252</v>
      </c>
      <c r="V44" s="39" t="s">
        <v>182</v>
      </c>
      <c r="W44" s="62" t="s">
        <v>145</v>
      </c>
      <c r="X44" s="39" t="s">
        <v>182</v>
      </c>
      <c r="Y44" s="39" t="s">
        <v>182</v>
      </c>
      <c r="Z44" s="39" t="s">
        <v>182</v>
      </c>
      <c r="AA44" s="39" t="s">
        <v>182</v>
      </c>
      <c r="AB44" s="39" t="s">
        <v>182</v>
      </c>
      <c r="AC44" s="138" t="s">
        <v>182</v>
      </c>
      <c r="AD44" s="138" t="s">
        <v>182</v>
      </c>
      <c r="AE44" s="39" t="s">
        <v>182</v>
      </c>
      <c r="AF44" s="39" t="s">
        <v>182</v>
      </c>
      <c r="AG44" s="39" t="s">
        <v>182</v>
      </c>
      <c r="AH44" s="39" t="s">
        <v>182</v>
      </c>
      <c r="AI44" s="39" t="s">
        <v>182</v>
      </c>
      <c r="AJ44" s="39" t="s">
        <v>182</v>
      </c>
      <c r="AK44" s="39" t="s">
        <v>182</v>
      </c>
      <c r="AL44" s="39" t="s">
        <v>182</v>
      </c>
      <c r="AM44" s="78">
        <v>38000</v>
      </c>
      <c r="AN44" s="157"/>
      <c r="AO44" s="160">
        <f t="shared" si="1"/>
        <v>38000</v>
      </c>
      <c r="AP44" s="22"/>
      <c r="AQ44" s="22"/>
      <c r="AR44" s="22"/>
      <c r="AS44" s="22"/>
    </row>
    <row r="45" spans="1:45" ht="93" customHeight="1" x14ac:dyDescent="0.25">
      <c r="A45" s="32" t="s">
        <v>508</v>
      </c>
      <c r="B45" s="49" t="s">
        <v>266</v>
      </c>
      <c r="C45" s="49" t="s">
        <v>182</v>
      </c>
      <c r="D45" s="82" t="s">
        <v>89</v>
      </c>
      <c r="E45" s="82" t="s">
        <v>88</v>
      </c>
      <c r="F45" s="33" t="s">
        <v>269</v>
      </c>
      <c r="G45" s="84" t="s">
        <v>182</v>
      </c>
      <c r="H45" s="84" t="s">
        <v>182</v>
      </c>
      <c r="I45" s="84" t="s">
        <v>182</v>
      </c>
      <c r="J45" s="84" t="s">
        <v>182</v>
      </c>
      <c r="K45" s="79" t="s">
        <v>265</v>
      </c>
      <c r="L45" s="87" t="s">
        <v>104</v>
      </c>
      <c r="M45" s="62" t="s">
        <v>105</v>
      </c>
      <c r="N45" s="88">
        <v>43739</v>
      </c>
      <c r="O45" s="89">
        <v>144000</v>
      </c>
      <c r="P45" s="90">
        <v>12653</v>
      </c>
      <c r="Q45" s="88">
        <v>43739</v>
      </c>
      <c r="R45" s="88">
        <v>44105</v>
      </c>
      <c r="S45" s="82">
        <v>117</v>
      </c>
      <c r="T45" s="91" t="s">
        <v>265</v>
      </c>
      <c r="U45" s="91" t="s">
        <v>252</v>
      </c>
      <c r="V45" s="39" t="s">
        <v>182</v>
      </c>
      <c r="W45" s="62" t="s">
        <v>145</v>
      </c>
      <c r="X45" s="39" t="s">
        <v>182</v>
      </c>
      <c r="Y45" s="39">
        <v>2</v>
      </c>
      <c r="Z45" s="88">
        <v>44469</v>
      </c>
      <c r="AA45" s="90">
        <v>13141</v>
      </c>
      <c r="AB45" s="39" t="s">
        <v>151</v>
      </c>
      <c r="AC45" s="137">
        <v>44471</v>
      </c>
      <c r="AD45" s="137">
        <v>44835</v>
      </c>
      <c r="AE45" s="39" t="s">
        <v>182</v>
      </c>
      <c r="AF45" s="39" t="s">
        <v>182</v>
      </c>
      <c r="AG45" s="39" t="s">
        <v>182</v>
      </c>
      <c r="AH45" s="39" t="s">
        <v>182</v>
      </c>
      <c r="AI45" s="39" t="s">
        <v>182</v>
      </c>
      <c r="AJ45" s="39" t="s">
        <v>182</v>
      </c>
      <c r="AK45" s="39" t="s">
        <v>182</v>
      </c>
      <c r="AL45" s="39" t="s">
        <v>182</v>
      </c>
      <c r="AM45" s="78">
        <v>144000</v>
      </c>
      <c r="AN45" s="157">
        <f>12000+12000</f>
        <v>24000</v>
      </c>
      <c r="AO45" s="160">
        <f t="shared" si="1"/>
        <v>168000</v>
      </c>
      <c r="AP45" s="22"/>
      <c r="AQ45" s="22"/>
      <c r="AR45" s="22"/>
      <c r="AS45" s="22"/>
    </row>
    <row r="46" spans="1:45" ht="83.25" customHeight="1" x14ac:dyDescent="0.25">
      <c r="A46" s="32" t="s">
        <v>509</v>
      </c>
      <c r="B46" s="49" t="s">
        <v>271</v>
      </c>
      <c r="C46" s="49" t="s">
        <v>272</v>
      </c>
      <c r="D46" s="82" t="s">
        <v>89</v>
      </c>
      <c r="E46" s="82" t="s">
        <v>88</v>
      </c>
      <c r="F46" s="33" t="s">
        <v>276</v>
      </c>
      <c r="G46" s="84">
        <v>12721</v>
      </c>
      <c r="H46" s="84" t="s">
        <v>273</v>
      </c>
      <c r="I46" s="84" t="s">
        <v>274</v>
      </c>
      <c r="J46" s="84" t="s">
        <v>275</v>
      </c>
      <c r="K46" s="79" t="s">
        <v>270</v>
      </c>
      <c r="L46" s="87" t="s">
        <v>158</v>
      </c>
      <c r="M46" s="62" t="s">
        <v>277</v>
      </c>
      <c r="N46" s="88" t="s">
        <v>278</v>
      </c>
      <c r="O46" s="89">
        <v>175480</v>
      </c>
      <c r="P46" s="90">
        <v>12738</v>
      </c>
      <c r="Q46" s="88" t="s">
        <v>278</v>
      </c>
      <c r="R46" s="88" t="s">
        <v>279</v>
      </c>
      <c r="S46" s="82">
        <v>101</v>
      </c>
      <c r="T46" s="91" t="s">
        <v>270</v>
      </c>
      <c r="U46" s="91" t="s">
        <v>252</v>
      </c>
      <c r="V46" s="39" t="s">
        <v>182</v>
      </c>
      <c r="W46" s="62" t="s">
        <v>150</v>
      </c>
      <c r="X46" s="39" t="s">
        <v>182</v>
      </c>
      <c r="Y46" s="39" t="s">
        <v>182</v>
      </c>
      <c r="Z46" s="39" t="s">
        <v>182</v>
      </c>
      <c r="AA46" s="39" t="s">
        <v>182</v>
      </c>
      <c r="AB46" s="39" t="s">
        <v>182</v>
      </c>
      <c r="AC46" s="138" t="s">
        <v>182</v>
      </c>
      <c r="AD46" s="138" t="s">
        <v>182</v>
      </c>
      <c r="AE46" s="39" t="s">
        <v>182</v>
      </c>
      <c r="AF46" s="39" t="s">
        <v>182</v>
      </c>
      <c r="AG46" s="39" t="s">
        <v>182</v>
      </c>
      <c r="AH46" s="39" t="s">
        <v>182</v>
      </c>
      <c r="AI46" s="39" t="s">
        <v>182</v>
      </c>
      <c r="AJ46" s="39" t="s">
        <v>182</v>
      </c>
      <c r="AK46" s="39" t="s">
        <v>182</v>
      </c>
      <c r="AL46" s="39" t="s">
        <v>182</v>
      </c>
      <c r="AM46" s="78">
        <v>175480</v>
      </c>
      <c r="AN46" s="157"/>
      <c r="AO46" s="160">
        <f t="shared" si="1"/>
        <v>175480</v>
      </c>
      <c r="AP46" s="22"/>
      <c r="AQ46" s="22"/>
      <c r="AR46" s="22"/>
      <c r="AS46" s="22"/>
    </row>
    <row r="47" spans="1:45" ht="83.25" customHeight="1" x14ac:dyDescent="0.25">
      <c r="A47" s="32" t="s">
        <v>510</v>
      </c>
      <c r="B47" s="146" t="s">
        <v>465</v>
      </c>
      <c r="C47" s="146" t="s">
        <v>466</v>
      </c>
      <c r="D47" s="140" t="s">
        <v>89</v>
      </c>
      <c r="E47" s="140" t="s">
        <v>88</v>
      </c>
      <c r="F47" s="141" t="s">
        <v>276</v>
      </c>
      <c r="G47" s="143"/>
      <c r="H47" s="143" t="s">
        <v>273</v>
      </c>
      <c r="I47" s="143" t="s">
        <v>182</v>
      </c>
      <c r="J47" s="143" t="s">
        <v>182</v>
      </c>
      <c r="K47" s="147" t="s">
        <v>325</v>
      </c>
      <c r="L47" s="145" t="s">
        <v>158</v>
      </c>
      <c r="M47" s="62" t="s">
        <v>479</v>
      </c>
      <c r="N47" s="88">
        <v>44266</v>
      </c>
      <c r="O47" s="89">
        <v>1175</v>
      </c>
      <c r="P47" s="90">
        <v>13005</v>
      </c>
      <c r="Q47" s="88">
        <v>44266</v>
      </c>
      <c r="R47" s="88">
        <v>44561</v>
      </c>
      <c r="S47" s="82" t="s">
        <v>260</v>
      </c>
      <c r="T47" s="91"/>
      <c r="U47" s="91" t="s">
        <v>252</v>
      </c>
      <c r="V47" s="39" t="s">
        <v>182</v>
      </c>
      <c r="W47" s="62" t="s">
        <v>149</v>
      </c>
      <c r="X47" s="39" t="s">
        <v>182</v>
      </c>
      <c r="Y47" s="39" t="s">
        <v>182</v>
      </c>
      <c r="Z47" s="39" t="s">
        <v>182</v>
      </c>
      <c r="AA47" s="39" t="s">
        <v>182</v>
      </c>
      <c r="AB47" s="39" t="s">
        <v>182</v>
      </c>
      <c r="AC47" s="138" t="s">
        <v>182</v>
      </c>
      <c r="AD47" s="138" t="s">
        <v>182</v>
      </c>
      <c r="AE47" s="39" t="s">
        <v>182</v>
      </c>
      <c r="AF47" s="39" t="s">
        <v>182</v>
      </c>
      <c r="AG47" s="39" t="s">
        <v>182</v>
      </c>
      <c r="AH47" s="39" t="s">
        <v>182</v>
      </c>
      <c r="AI47" s="39" t="s">
        <v>182</v>
      </c>
      <c r="AJ47" s="39" t="s">
        <v>182</v>
      </c>
      <c r="AK47" s="39" t="s">
        <v>182</v>
      </c>
      <c r="AL47" s="39" t="s">
        <v>182</v>
      </c>
      <c r="AM47" s="78"/>
      <c r="AN47" s="157">
        <v>43868</v>
      </c>
      <c r="AO47" s="160">
        <f t="shared" si="1"/>
        <v>43868</v>
      </c>
      <c r="AP47" s="22"/>
      <c r="AQ47" s="22"/>
      <c r="AR47" s="22"/>
      <c r="AS47" s="22"/>
    </row>
    <row r="48" spans="1:45" ht="48.75" customHeight="1" x14ac:dyDescent="0.25">
      <c r="A48" s="32" t="s">
        <v>511</v>
      </c>
      <c r="B48" s="49" t="s">
        <v>287</v>
      </c>
      <c r="C48" s="49" t="s">
        <v>288</v>
      </c>
      <c r="D48" s="82" t="s">
        <v>89</v>
      </c>
      <c r="E48" s="82" t="s">
        <v>88</v>
      </c>
      <c r="F48" s="33" t="s">
        <v>289</v>
      </c>
      <c r="G48" s="84">
        <v>12780</v>
      </c>
      <c r="H48" s="84" t="s">
        <v>182</v>
      </c>
      <c r="I48" s="84" t="s">
        <v>182</v>
      </c>
      <c r="J48" s="84" t="s">
        <v>182</v>
      </c>
      <c r="K48" s="79" t="s">
        <v>283</v>
      </c>
      <c r="L48" s="87" t="s">
        <v>282</v>
      </c>
      <c r="M48" s="62" t="s">
        <v>106</v>
      </c>
      <c r="N48" s="88">
        <v>43909</v>
      </c>
      <c r="O48" s="89">
        <v>1445904</v>
      </c>
      <c r="P48" s="90">
        <v>12777</v>
      </c>
      <c r="Q48" s="88">
        <v>43909</v>
      </c>
      <c r="R48" s="88">
        <v>44273</v>
      </c>
      <c r="S48" s="82" t="s">
        <v>260</v>
      </c>
      <c r="T48" s="91" t="s">
        <v>283</v>
      </c>
      <c r="U48" s="91" t="s">
        <v>252</v>
      </c>
      <c r="V48" s="39" t="s">
        <v>182</v>
      </c>
      <c r="W48" s="62" t="s">
        <v>146</v>
      </c>
      <c r="X48" s="39" t="s">
        <v>182</v>
      </c>
      <c r="Y48" s="39">
        <v>1</v>
      </c>
      <c r="Z48" s="88">
        <v>44274</v>
      </c>
      <c r="AA48" s="90">
        <v>13012</v>
      </c>
      <c r="AB48" s="39" t="s">
        <v>151</v>
      </c>
      <c r="AC48" s="137">
        <v>44274</v>
      </c>
      <c r="AD48" s="137">
        <v>44638</v>
      </c>
      <c r="AE48" s="39" t="s">
        <v>182</v>
      </c>
      <c r="AF48" s="39" t="s">
        <v>182</v>
      </c>
      <c r="AG48" s="39" t="s">
        <v>182</v>
      </c>
      <c r="AH48" s="39" t="s">
        <v>182</v>
      </c>
      <c r="AI48" s="39" t="s">
        <v>182</v>
      </c>
      <c r="AJ48" s="39" t="s">
        <v>182</v>
      </c>
      <c r="AK48" s="39" t="s">
        <v>182</v>
      </c>
      <c r="AL48" s="39" t="s">
        <v>182</v>
      </c>
      <c r="AM48" s="78">
        <v>217556.5</v>
      </c>
      <c r="AN48" s="157">
        <f>6009.6+741.6+2244+2971.2+765.6+3076.8+2296.8+2268+660+3024+3804+2838+2253.6+3756+3828+2296.8+2282.4+3804+1725.6+3794.4+1502.4+3756</f>
        <v>59698.80000000001</v>
      </c>
      <c r="AO48" s="160">
        <f t="shared" si="1"/>
        <v>277255.3</v>
      </c>
      <c r="AP48" s="22"/>
      <c r="AQ48" s="22"/>
      <c r="AR48" s="22"/>
      <c r="AS48" s="22"/>
    </row>
    <row r="49" spans="1:45" ht="88.5" customHeight="1" x14ac:dyDescent="0.25">
      <c r="A49" s="32" t="s">
        <v>512</v>
      </c>
      <c r="B49" s="49" t="s">
        <v>287</v>
      </c>
      <c r="C49" s="49" t="s">
        <v>288</v>
      </c>
      <c r="D49" s="82" t="s">
        <v>89</v>
      </c>
      <c r="E49" s="82" t="s">
        <v>88</v>
      </c>
      <c r="F49" s="33" t="s">
        <v>289</v>
      </c>
      <c r="G49" s="84">
        <v>12798</v>
      </c>
      <c r="H49" s="84" t="s">
        <v>182</v>
      </c>
      <c r="I49" s="84" t="s">
        <v>182</v>
      </c>
      <c r="J49" s="84" t="s">
        <v>182</v>
      </c>
      <c r="K49" s="79" t="s">
        <v>285</v>
      </c>
      <c r="L49" s="87" t="s">
        <v>284</v>
      </c>
      <c r="M49" s="62" t="s">
        <v>107</v>
      </c>
      <c r="N49" s="88">
        <v>43910</v>
      </c>
      <c r="O49" s="89">
        <v>1445904</v>
      </c>
      <c r="P49" s="90">
        <v>12798</v>
      </c>
      <c r="Q49" s="88">
        <v>43910</v>
      </c>
      <c r="R49" s="88">
        <v>44275</v>
      </c>
      <c r="S49" s="82" t="s">
        <v>260</v>
      </c>
      <c r="T49" s="91" t="s">
        <v>285</v>
      </c>
      <c r="U49" s="91" t="s">
        <v>252</v>
      </c>
      <c r="V49" s="39" t="s">
        <v>182</v>
      </c>
      <c r="W49" s="62" t="s">
        <v>146</v>
      </c>
      <c r="X49" s="39" t="s">
        <v>182</v>
      </c>
      <c r="Y49" s="39" t="s">
        <v>182</v>
      </c>
      <c r="Z49" s="39" t="s">
        <v>182</v>
      </c>
      <c r="AA49" s="39" t="s">
        <v>182</v>
      </c>
      <c r="AB49" s="39" t="s">
        <v>182</v>
      </c>
      <c r="AC49" s="138" t="s">
        <v>182</v>
      </c>
      <c r="AD49" s="138" t="s">
        <v>182</v>
      </c>
      <c r="AE49" s="39" t="s">
        <v>182</v>
      </c>
      <c r="AF49" s="39" t="s">
        <v>182</v>
      </c>
      <c r="AG49" s="39" t="s">
        <v>182</v>
      </c>
      <c r="AH49" s="39" t="s">
        <v>182</v>
      </c>
      <c r="AI49" s="39" t="s">
        <v>182</v>
      </c>
      <c r="AJ49" s="39" t="s">
        <v>182</v>
      </c>
      <c r="AK49" s="39" t="s">
        <v>182</v>
      </c>
      <c r="AL49" s="39" t="s">
        <v>182</v>
      </c>
      <c r="AM49" s="78">
        <v>189715.20000000001</v>
      </c>
      <c r="AN49" s="157">
        <f>10013.2+391.6+3626.4+1483.2+2224.8+668.4+415.6+2258.4+765.6+4084.8+310+2832+2157.6+2547.6+1536+310+1502.4+310+1531.2+1521.6+850.8</f>
        <v>41341.199999999997</v>
      </c>
      <c r="AO49" s="160">
        <f t="shared" si="1"/>
        <v>231056.40000000002</v>
      </c>
      <c r="AP49" s="22"/>
      <c r="AQ49" s="22"/>
      <c r="AR49" s="22"/>
      <c r="AS49" s="22"/>
    </row>
    <row r="50" spans="1:45" ht="81" customHeight="1" x14ac:dyDescent="0.25">
      <c r="A50" s="32" t="s">
        <v>513</v>
      </c>
      <c r="B50" s="49" t="s">
        <v>290</v>
      </c>
      <c r="C50" s="49" t="s">
        <v>291</v>
      </c>
      <c r="D50" s="82" t="s">
        <v>89</v>
      </c>
      <c r="E50" s="82" t="s">
        <v>88</v>
      </c>
      <c r="F50" s="33" t="s">
        <v>188</v>
      </c>
      <c r="G50" s="84">
        <v>12750</v>
      </c>
      <c r="H50" s="84" t="s">
        <v>292</v>
      </c>
      <c r="I50" s="86">
        <v>43888</v>
      </c>
      <c r="J50" s="86">
        <v>44254</v>
      </c>
      <c r="K50" s="79" t="s">
        <v>286</v>
      </c>
      <c r="L50" s="87" t="s">
        <v>397</v>
      </c>
      <c r="M50" s="62" t="s">
        <v>166</v>
      </c>
      <c r="N50" s="88">
        <v>43955</v>
      </c>
      <c r="O50" s="89">
        <v>222912</v>
      </c>
      <c r="P50" s="90">
        <v>12798</v>
      </c>
      <c r="Q50" s="88">
        <v>43955</v>
      </c>
      <c r="R50" s="88">
        <v>44196</v>
      </c>
      <c r="S50" s="82">
        <v>117</v>
      </c>
      <c r="T50" s="91" t="s">
        <v>286</v>
      </c>
      <c r="U50" s="91" t="s">
        <v>252</v>
      </c>
      <c r="V50" s="39" t="s">
        <v>182</v>
      </c>
      <c r="W50" s="62" t="s">
        <v>146</v>
      </c>
      <c r="X50" s="39" t="s">
        <v>182</v>
      </c>
      <c r="Y50" s="39">
        <v>2</v>
      </c>
      <c r="Z50" s="88">
        <v>44309</v>
      </c>
      <c r="AA50" s="90">
        <v>13034</v>
      </c>
      <c r="AB50" s="39" t="s">
        <v>152</v>
      </c>
      <c r="AC50" s="137">
        <v>44197</v>
      </c>
      <c r="AD50" s="137">
        <v>44561</v>
      </c>
      <c r="AE50" s="39" t="s">
        <v>182</v>
      </c>
      <c r="AF50" s="39" t="s">
        <v>182</v>
      </c>
      <c r="AG50" s="39" t="s">
        <v>182</v>
      </c>
      <c r="AH50" s="39" t="s">
        <v>182</v>
      </c>
      <c r="AI50" s="39" t="s">
        <v>182</v>
      </c>
      <c r="AJ50" s="39" t="s">
        <v>182</v>
      </c>
      <c r="AK50" s="39" t="s">
        <v>182</v>
      </c>
      <c r="AL50" s="39" t="s">
        <v>182</v>
      </c>
      <c r="AM50" s="78">
        <v>107328</v>
      </c>
      <c r="AN50" s="157">
        <f>12052.8+7231.68+4821.12+4821.12+7231.68+2410.56+2410.56+2410.56+12052.8+7231.68+12052.8+7231.68+13900.89+14463.36+4821.12+1687.39+4821.12+16873.92+16873.92+4821.12+16873.92+911.4+4821.12</f>
        <v>182828.31999999992</v>
      </c>
      <c r="AO50" s="160">
        <f t="shared" si="1"/>
        <v>290156.31999999995</v>
      </c>
      <c r="AP50" s="22"/>
      <c r="AQ50" s="22"/>
      <c r="AR50" s="22"/>
      <c r="AS50" s="22"/>
    </row>
    <row r="51" spans="1:45" ht="81" customHeight="1" x14ac:dyDescent="0.25">
      <c r="A51" s="32" t="s">
        <v>514</v>
      </c>
      <c r="B51" s="49" t="s">
        <v>290</v>
      </c>
      <c r="C51" s="49" t="s">
        <v>291</v>
      </c>
      <c r="D51" s="82" t="s">
        <v>89</v>
      </c>
      <c r="E51" s="82" t="s">
        <v>88</v>
      </c>
      <c r="F51" s="33" t="s">
        <v>188</v>
      </c>
      <c r="G51" s="84"/>
      <c r="H51" s="84" t="s">
        <v>292</v>
      </c>
      <c r="I51" s="86"/>
      <c r="J51" s="86"/>
      <c r="K51" s="79" t="s">
        <v>453</v>
      </c>
      <c r="L51" s="87" t="s">
        <v>397</v>
      </c>
      <c r="M51" s="62" t="s">
        <v>467</v>
      </c>
      <c r="N51" s="88">
        <v>44239</v>
      </c>
      <c r="O51" s="100">
        <v>90960</v>
      </c>
      <c r="P51" s="90">
        <v>12989</v>
      </c>
      <c r="Q51" s="88">
        <v>44239</v>
      </c>
      <c r="R51" s="88">
        <v>44604</v>
      </c>
      <c r="S51" s="39" t="s">
        <v>260</v>
      </c>
      <c r="T51" s="91"/>
      <c r="U51" s="91" t="s">
        <v>252</v>
      </c>
      <c r="V51" s="39" t="s">
        <v>182</v>
      </c>
      <c r="W51" s="62" t="s">
        <v>146</v>
      </c>
      <c r="X51" s="39" t="s">
        <v>182</v>
      </c>
      <c r="Y51" s="39" t="s">
        <v>182</v>
      </c>
      <c r="Z51" s="39" t="s">
        <v>182</v>
      </c>
      <c r="AA51" s="39" t="s">
        <v>182</v>
      </c>
      <c r="AB51" s="39" t="s">
        <v>182</v>
      </c>
      <c r="AC51" s="138" t="s">
        <v>182</v>
      </c>
      <c r="AD51" s="138" t="s">
        <v>182</v>
      </c>
      <c r="AE51" s="39" t="s">
        <v>182</v>
      </c>
      <c r="AF51" s="39" t="s">
        <v>182</v>
      </c>
      <c r="AG51" s="39" t="s">
        <v>182</v>
      </c>
      <c r="AH51" s="39" t="s">
        <v>182</v>
      </c>
      <c r="AI51" s="39" t="s">
        <v>182</v>
      </c>
      <c r="AJ51" s="39" t="s">
        <v>182</v>
      </c>
      <c r="AK51" s="39" t="s">
        <v>182</v>
      </c>
      <c r="AL51" s="39" t="s">
        <v>182</v>
      </c>
      <c r="AM51" s="78"/>
      <c r="AN51" s="157">
        <f>1894.99+3790+3790+3790+3790+3790+3790</f>
        <v>24634.989999999998</v>
      </c>
      <c r="AO51" s="160">
        <f t="shared" si="1"/>
        <v>24634.989999999998</v>
      </c>
      <c r="AP51" s="22"/>
      <c r="AQ51" s="22"/>
      <c r="AR51" s="22"/>
      <c r="AS51" s="22"/>
    </row>
    <row r="52" spans="1:45" ht="89.25" customHeight="1" x14ac:dyDescent="0.25">
      <c r="A52" s="32" t="s">
        <v>515</v>
      </c>
      <c r="B52" s="49" t="s">
        <v>237</v>
      </c>
      <c r="C52" s="49" t="s">
        <v>280</v>
      </c>
      <c r="D52" s="82" t="s">
        <v>89</v>
      </c>
      <c r="E52" s="82" t="s">
        <v>88</v>
      </c>
      <c r="F52" s="33" t="s">
        <v>296</v>
      </c>
      <c r="G52" s="84" t="s">
        <v>182</v>
      </c>
      <c r="H52" s="84" t="s">
        <v>318</v>
      </c>
      <c r="I52" s="86">
        <v>43706</v>
      </c>
      <c r="J52" s="86">
        <v>44072</v>
      </c>
      <c r="K52" s="79" t="s">
        <v>293</v>
      </c>
      <c r="L52" s="87" t="s">
        <v>236</v>
      </c>
      <c r="M52" s="62" t="s">
        <v>294</v>
      </c>
      <c r="N52" s="88">
        <v>43889</v>
      </c>
      <c r="O52" s="89">
        <v>31441.5</v>
      </c>
      <c r="P52" s="90">
        <v>12754</v>
      </c>
      <c r="Q52" s="88">
        <v>43889</v>
      </c>
      <c r="R52" s="88">
        <v>44196</v>
      </c>
      <c r="S52" s="82" t="s">
        <v>295</v>
      </c>
      <c r="T52" s="91" t="s">
        <v>293</v>
      </c>
      <c r="U52" s="91" t="s">
        <v>252</v>
      </c>
      <c r="V52" s="39" t="s">
        <v>182</v>
      </c>
      <c r="W52" s="62" t="s">
        <v>149</v>
      </c>
      <c r="X52" s="39" t="s">
        <v>182</v>
      </c>
      <c r="Y52" s="39" t="s">
        <v>182</v>
      </c>
      <c r="Z52" s="39" t="s">
        <v>182</v>
      </c>
      <c r="AA52" s="39" t="s">
        <v>182</v>
      </c>
      <c r="AB52" s="39" t="s">
        <v>182</v>
      </c>
      <c r="AC52" s="138" t="s">
        <v>182</v>
      </c>
      <c r="AD52" s="138" t="s">
        <v>182</v>
      </c>
      <c r="AE52" s="39" t="s">
        <v>182</v>
      </c>
      <c r="AF52" s="39" t="s">
        <v>182</v>
      </c>
      <c r="AG52" s="39" t="s">
        <v>182</v>
      </c>
      <c r="AH52" s="39" t="s">
        <v>182</v>
      </c>
      <c r="AI52" s="39" t="s">
        <v>182</v>
      </c>
      <c r="AJ52" s="39" t="s">
        <v>182</v>
      </c>
      <c r="AK52" s="39" t="s">
        <v>182</v>
      </c>
      <c r="AL52" s="39" t="s">
        <v>182</v>
      </c>
      <c r="AM52" s="78">
        <v>23740.880000000001</v>
      </c>
      <c r="AN52" s="157">
        <v>7700.62</v>
      </c>
      <c r="AO52" s="160">
        <f t="shared" si="1"/>
        <v>31441.5</v>
      </c>
      <c r="AP52" s="22"/>
      <c r="AQ52" s="22"/>
      <c r="AR52" s="22"/>
      <c r="AS52" s="22"/>
    </row>
    <row r="53" spans="1:45" ht="89.25" customHeight="1" x14ac:dyDescent="0.25">
      <c r="A53" s="32" t="s">
        <v>516</v>
      </c>
      <c r="B53" s="49" t="s">
        <v>449</v>
      </c>
      <c r="C53" s="49" t="s">
        <v>471</v>
      </c>
      <c r="D53" s="82" t="s">
        <v>89</v>
      </c>
      <c r="E53" s="82" t="s">
        <v>88</v>
      </c>
      <c r="F53" s="33" t="s">
        <v>296</v>
      </c>
      <c r="G53" s="84" t="s">
        <v>182</v>
      </c>
      <c r="H53" s="84" t="s">
        <v>447</v>
      </c>
      <c r="I53" s="86"/>
      <c r="J53" s="86"/>
      <c r="K53" s="79" t="s">
        <v>472</v>
      </c>
      <c r="L53" s="87" t="s">
        <v>236</v>
      </c>
      <c r="M53" s="62" t="s">
        <v>294</v>
      </c>
      <c r="N53" s="88">
        <v>44238</v>
      </c>
      <c r="O53" s="89">
        <v>184073</v>
      </c>
      <c r="P53" s="90"/>
      <c r="Q53" s="88">
        <v>44238</v>
      </c>
      <c r="R53" s="88">
        <v>44561</v>
      </c>
      <c r="S53" s="82" t="s">
        <v>260</v>
      </c>
      <c r="T53" s="91"/>
      <c r="U53" s="91" t="s">
        <v>252</v>
      </c>
      <c r="V53" s="39"/>
      <c r="W53" s="62" t="s">
        <v>149</v>
      </c>
      <c r="X53" s="39"/>
      <c r="Y53" s="39"/>
      <c r="Z53" s="39"/>
      <c r="AA53" s="39"/>
      <c r="AB53" s="39"/>
      <c r="AC53" s="138"/>
      <c r="AD53" s="138"/>
      <c r="AE53" s="39"/>
      <c r="AF53" s="39"/>
      <c r="AG53" s="39"/>
      <c r="AH53" s="39"/>
      <c r="AI53" s="39"/>
      <c r="AJ53" s="39"/>
      <c r="AK53" s="39"/>
      <c r="AL53" s="39"/>
      <c r="AM53" s="78"/>
      <c r="AN53" s="157">
        <f>3876.7+6974.12+3201.2</f>
        <v>14052.02</v>
      </c>
      <c r="AO53" s="160">
        <f t="shared" si="1"/>
        <v>14052.02</v>
      </c>
      <c r="AP53" s="22"/>
      <c r="AQ53" s="22"/>
      <c r="AR53" s="22"/>
      <c r="AS53" s="22"/>
    </row>
    <row r="54" spans="1:45" ht="89.25" customHeight="1" x14ac:dyDescent="0.25">
      <c r="A54" s="32" t="s">
        <v>517</v>
      </c>
      <c r="B54" s="49" t="s">
        <v>463</v>
      </c>
      <c r="C54" s="49" t="s">
        <v>471</v>
      </c>
      <c r="D54" s="82" t="s">
        <v>89</v>
      </c>
      <c r="E54" s="82" t="s">
        <v>88</v>
      </c>
      <c r="F54" s="33" t="s">
        <v>296</v>
      </c>
      <c r="G54" s="84" t="s">
        <v>182</v>
      </c>
      <c r="H54" s="84" t="s">
        <v>458</v>
      </c>
      <c r="I54" s="86"/>
      <c r="J54" s="86"/>
      <c r="K54" s="79" t="s">
        <v>464</v>
      </c>
      <c r="L54" s="87" t="s">
        <v>236</v>
      </c>
      <c r="M54" s="62" t="s">
        <v>468</v>
      </c>
      <c r="N54" s="88">
        <v>44238</v>
      </c>
      <c r="O54" s="89">
        <v>184073</v>
      </c>
      <c r="P54" s="90"/>
      <c r="Q54" s="88">
        <v>44238</v>
      </c>
      <c r="R54" s="88">
        <v>44561</v>
      </c>
      <c r="S54" s="82" t="s">
        <v>260</v>
      </c>
      <c r="T54" s="91"/>
      <c r="U54" s="91" t="s">
        <v>252</v>
      </c>
      <c r="V54" s="39"/>
      <c r="W54" s="62" t="s">
        <v>149</v>
      </c>
      <c r="X54" s="39"/>
      <c r="Y54" s="39"/>
      <c r="Z54" s="39"/>
      <c r="AA54" s="39"/>
      <c r="AB54" s="39"/>
      <c r="AC54" s="138"/>
      <c r="AD54" s="138"/>
      <c r="AE54" s="39"/>
      <c r="AF54" s="39"/>
      <c r="AG54" s="39"/>
      <c r="AH54" s="39"/>
      <c r="AI54" s="39"/>
      <c r="AJ54" s="39"/>
      <c r="AK54" s="39"/>
      <c r="AL54" s="39"/>
      <c r="AM54" s="78"/>
      <c r="AN54" s="157">
        <f>9758.03+1588.44+2361.16+5791.04</f>
        <v>19498.670000000002</v>
      </c>
      <c r="AO54" s="160">
        <f t="shared" si="1"/>
        <v>19498.670000000002</v>
      </c>
      <c r="AP54" s="22"/>
      <c r="AQ54" s="22"/>
      <c r="AR54" s="22"/>
      <c r="AS54" s="22"/>
    </row>
    <row r="55" spans="1:45" ht="73.5" customHeight="1" x14ac:dyDescent="0.25">
      <c r="A55" s="32" t="s">
        <v>518</v>
      </c>
      <c r="B55" s="49" t="s">
        <v>300</v>
      </c>
      <c r="C55" s="49" t="s">
        <v>301</v>
      </c>
      <c r="D55" s="82" t="s">
        <v>89</v>
      </c>
      <c r="E55" s="82" t="s">
        <v>88</v>
      </c>
      <c r="F55" s="33" t="s">
        <v>302</v>
      </c>
      <c r="G55" s="96" t="s">
        <v>182</v>
      </c>
      <c r="H55" s="84" t="s">
        <v>303</v>
      </c>
      <c r="I55" s="86" t="s">
        <v>182</v>
      </c>
      <c r="J55" s="86" t="s">
        <v>182</v>
      </c>
      <c r="K55" s="79" t="s">
        <v>299</v>
      </c>
      <c r="L55" s="87" t="s">
        <v>298</v>
      </c>
      <c r="M55" s="88" t="s">
        <v>304</v>
      </c>
      <c r="N55" s="88">
        <v>44022</v>
      </c>
      <c r="O55" s="89">
        <v>25000</v>
      </c>
      <c r="P55" s="90">
        <v>12847</v>
      </c>
      <c r="Q55" s="88">
        <v>44022</v>
      </c>
      <c r="R55" s="88">
        <v>44387</v>
      </c>
      <c r="S55" s="82" t="s">
        <v>260</v>
      </c>
      <c r="T55" s="91" t="s">
        <v>299</v>
      </c>
      <c r="U55" s="91" t="s">
        <v>252</v>
      </c>
      <c r="V55" s="39" t="s">
        <v>182</v>
      </c>
      <c r="W55" s="62" t="s">
        <v>219</v>
      </c>
      <c r="X55" s="39" t="s">
        <v>182</v>
      </c>
      <c r="Y55" s="39">
        <v>1</v>
      </c>
      <c r="Z55" s="88">
        <v>44413</v>
      </c>
      <c r="AA55" s="39" t="s">
        <v>182</v>
      </c>
      <c r="AB55" s="39" t="s">
        <v>190</v>
      </c>
      <c r="AC55" s="137">
        <v>44414</v>
      </c>
      <c r="AD55" s="137">
        <v>44778</v>
      </c>
      <c r="AE55" s="39" t="s">
        <v>182</v>
      </c>
      <c r="AF55" s="39" t="s">
        <v>182</v>
      </c>
      <c r="AG55" s="39" t="s">
        <v>182</v>
      </c>
      <c r="AH55" s="39" t="s">
        <v>182</v>
      </c>
      <c r="AI55" s="39" t="s">
        <v>182</v>
      </c>
      <c r="AJ55" s="39" t="s">
        <v>182</v>
      </c>
      <c r="AK55" s="39" t="s">
        <v>182</v>
      </c>
      <c r="AL55" s="39" t="s">
        <v>182</v>
      </c>
      <c r="AM55" s="78">
        <v>30656.94</v>
      </c>
      <c r="AN55" s="157"/>
      <c r="AO55" s="160">
        <f t="shared" si="1"/>
        <v>30656.94</v>
      </c>
      <c r="AP55" s="22"/>
      <c r="AQ55" s="22"/>
      <c r="AR55" s="22"/>
      <c r="AS55" s="22"/>
    </row>
    <row r="56" spans="1:45" ht="93" customHeight="1" x14ac:dyDescent="0.25">
      <c r="A56" s="32" t="s">
        <v>519</v>
      </c>
      <c r="B56" s="49" t="s">
        <v>229</v>
      </c>
      <c r="C56" s="49" t="s">
        <v>281</v>
      </c>
      <c r="D56" s="82" t="s">
        <v>89</v>
      </c>
      <c r="E56" s="82" t="s">
        <v>88</v>
      </c>
      <c r="F56" s="33" t="s">
        <v>313</v>
      </c>
      <c r="G56" s="96">
        <v>12886</v>
      </c>
      <c r="H56" s="84" t="s">
        <v>292</v>
      </c>
      <c r="I56" s="86">
        <v>44088</v>
      </c>
      <c r="J56" s="86">
        <v>44196</v>
      </c>
      <c r="K56" s="79" t="s">
        <v>314</v>
      </c>
      <c r="L56" s="87" t="s">
        <v>305</v>
      </c>
      <c r="M56" s="28" t="s">
        <v>103</v>
      </c>
      <c r="N56" s="88">
        <v>44088</v>
      </c>
      <c r="O56" s="89">
        <v>86352</v>
      </c>
      <c r="P56" s="90">
        <v>12886</v>
      </c>
      <c r="Q56" s="88">
        <v>44088</v>
      </c>
      <c r="R56" s="88">
        <v>44453</v>
      </c>
      <c r="S56" s="82" t="s">
        <v>260</v>
      </c>
      <c r="T56" s="91" t="s">
        <v>314</v>
      </c>
      <c r="U56" s="91" t="s">
        <v>252</v>
      </c>
      <c r="V56" s="39" t="s">
        <v>182</v>
      </c>
      <c r="W56" s="62" t="s">
        <v>149</v>
      </c>
      <c r="X56" s="39" t="s">
        <v>182</v>
      </c>
      <c r="Y56" s="39" t="s">
        <v>182</v>
      </c>
      <c r="Z56" s="88">
        <v>44449</v>
      </c>
      <c r="AA56" s="39" t="s">
        <v>182</v>
      </c>
      <c r="AB56" s="39" t="s">
        <v>190</v>
      </c>
      <c r="AC56" s="137">
        <v>44453</v>
      </c>
      <c r="AD56" s="137">
        <v>44817</v>
      </c>
      <c r="AE56" s="39" t="s">
        <v>182</v>
      </c>
      <c r="AF56" s="39" t="s">
        <v>182</v>
      </c>
      <c r="AG56" s="39" t="s">
        <v>182</v>
      </c>
      <c r="AH56" s="39" t="s">
        <v>182</v>
      </c>
      <c r="AI56" s="39" t="s">
        <v>182</v>
      </c>
      <c r="AJ56" s="39" t="s">
        <v>182</v>
      </c>
      <c r="AK56" s="39" t="s">
        <v>182</v>
      </c>
      <c r="AL56" s="39" t="s">
        <v>182</v>
      </c>
      <c r="AM56" s="78">
        <v>25665.62</v>
      </c>
      <c r="AN56" s="157">
        <f>7196+3598+3598+3598+3598+3598+3598+3598+3598+3598+3598+3598+3598+7196+7196+7196</f>
        <v>71960</v>
      </c>
      <c r="AO56" s="160">
        <f t="shared" si="1"/>
        <v>97625.62</v>
      </c>
      <c r="AP56" s="22"/>
      <c r="AQ56" s="22"/>
      <c r="AR56" s="22"/>
      <c r="AS56" s="22"/>
    </row>
    <row r="57" spans="1:45" ht="93" customHeight="1" x14ac:dyDescent="0.25">
      <c r="A57" s="32" t="s">
        <v>520</v>
      </c>
      <c r="B57" s="49" t="s">
        <v>308</v>
      </c>
      <c r="C57" s="49" t="s">
        <v>309</v>
      </c>
      <c r="D57" s="82" t="s">
        <v>89</v>
      </c>
      <c r="E57" s="82" t="s">
        <v>88</v>
      </c>
      <c r="F57" s="33" t="s">
        <v>312</v>
      </c>
      <c r="G57" s="96">
        <v>12773</v>
      </c>
      <c r="H57" s="84" t="s">
        <v>310</v>
      </c>
      <c r="I57" s="86">
        <v>43916</v>
      </c>
      <c r="J57" s="86">
        <v>44281</v>
      </c>
      <c r="K57" s="79" t="s">
        <v>306</v>
      </c>
      <c r="L57" s="87" t="s">
        <v>307</v>
      </c>
      <c r="M57" s="88" t="s">
        <v>311</v>
      </c>
      <c r="N57" s="88">
        <v>43950</v>
      </c>
      <c r="O57" s="89">
        <v>59010</v>
      </c>
      <c r="P57" s="90">
        <v>12797</v>
      </c>
      <c r="Q57" s="88">
        <v>43950</v>
      </c>
      <c r="R57" s="88">
        <v>44196</v>
      </c>
      <c r="S57" s="82" t="s">
        <v>260</v>
      </c>
      <c r="T57" s="91" t="s">
        <v>306</v>
      </c>
      <c r="U57" s="91" t="s">
        <v>252</v>
      </c>
      <c r="V57" s="39" t="s">
        <v>182</v>
      </c>
      <c r="W57" s="62" t="s">
        <v>146</v>
      </c>
      <c r="X57" s="39" t="s">
        <v>182</v>
      </c>
      <c r="Y57" s="39">
        <v>1</v>
      </c>
      <c r="Z57" s="88">
        <v>44194</v>
      </c>
      <c r="AA57" s="90">
        <v>12952</v>
      </c>
      <c r="AB57" s="39" t="s">
        <v>190</v>
      </c>
      <c r="AC57" s="137">
        <v>44197</v>
      </c>
      <c r="AD57" s="137">
        <v>44561</v>
      </c>
      <c r="AE57" s="39" t="s">
        <v>182</v>
      </c>
      <c r="AF57" s="39" t="s">
        <v>182</v>
      </c>
      <c r="AG57" s="39" t="s">
        <v>182</v>
      </c>
      <c r="AH57" s="39" t="s">
        <v>182</v>
      </c>
      <c r="AI57" s="39" t="s">
        <v>182</v>
      </c>
      <c r="AJ57" s="39" t="s">
        <v>182</v>
      </c>
      <c r="AK57" s="39" t="s">
        <v>182</v>
      </c>
      <c r="AL57" s="39" t="s">
        <v>182</v>
      </c>
      <c r="AM57" s="78">
        <v>20000</v>
      </c>
      <c r="AN57" s="157"/>
      <c r="AO57" s="160">
        <f t="shared" si="1"/>
        <v>20000</v>
      </c>
      <c r="AP57" s="22"/>
      <c r="AQ57" s="22"/>
      <c r="AR57" s="22"/>
      <c r="AS57" s="22"/>
    </row>
    <row r="58" spans="1:45" ht="93" customHeight="1" x14ac:dyDescent="0.25">
      <c r="A58" s="32" t="s">
        <v>521</v>
      </c>
      <c r="B58" s="49" t="s">
        <v>316</v>
      </c>
      <c r="C58" s="49" t="s">
        <v>317</v>
      </c>
      <c r="D58" s="82" t="s">
        <v>89</v>
      </c>
      <c r="E58" s="82" t="s">
        <v>88</v>
      </c>
      <c r="F58" s="33" t="s">
        <v>206</v>
      </c>
      <c r="G58" s="96">
        <v>12855</v>
      </c>
      <c r="H58" s="84" t="s">
        <v>318</v>
      </c>
      <c r="I58" s="86">
        <v>44048</v>
      </c>
      <c r="J58" s="86">
        <v>44413</v>
      </c>
      <c r="K58" s="79" t="s">
        <v>315</v>
      </c>
      <c r="L58" s="87" t="s">
        <v>201</v>
      </c>
      <c r="M58" s="33" t="s">
        <v>202</v>
      </c>
      <c r="N58" s="88">
        <v>44053</v>
      </c>
      <c r="O58" s="89">
        <v>1076549.76</v>
      </c>
      <c r="P58" s="90">
        <v>12863</v>
      </c>
      <c r="Q58" s="88">
        <v>44053</v>
      </c>
      <c r="R58" s="88">
        <v>44418</v>
      </c>
      <c r="S58" s="82" t="s">
        <v>319</v>
      </c>
      <c r="T58" s="91" t="s">
        <v>315</v>
      </c>
      <c r="U58" s="91" t="s">
        <v>252</v>
      </c>
      <c r="V58" s="39" t="s">
        <v>182</v>
      </c>
      <c r="W58" s="62" t="s">
        <v>146</v>
      </c>
      <c r="X58" s="39" t="s">
        <v>182</v>
      </c>
      <c r="Y58" s="39" t="s">
        <v>182</v>
      </c>
      <c r="Z58" s="39" t="s">
        <v>182</v>
      </c>
      <c r="AA58" s="39" t="s">
        <v>182</v>
      </c>
      <c r="AB58" s="39" t="s">
        <v>182</v>
      </c>
      <c r="AC58" s="138" t="s">
        <v>182</v>
      </c>
      <c r="AD58" s="138" t="s">
        <v>182</v>
      </c>
      <c r="AE58" s="39" t="s">
        <v>182</v>
      </c>
      <c r="AF58" s="39" t="s">
        <v>182</v>
      </c>
      <c r="AG58" s="39" t="s">
        <v>182</v>
      </c>
      <c r="AH58" s="39" t="s">
        <v>182</v>
      </c>
      <c r="AI58" s="39" t="s">
        <v>182</v>
      </c>
      <c r="AJ58" s="39" t="s">
        <v>182</v>
      </c>
      <c r="AK58" s="39" t="s">
        <v>182</v>
      </c>
      <c r="AL58" s="39" t="s">
        <v>182</v>
      </c>
      <c r="AM58" s="78">
        <v>180801.36</v>
      </c>
      <c r="AN58" s="157">
        <f>13272.08+13272.08+2716.63+3919.41+6636.04+34111.71+58094.8+68224.89+69007.44+5328.49+3919.41+2716.63+2716.63+2716.63+3919.41+6737.57+27261.35+3919.41+2716.63+2716.63+6737.57+29659.75</f>
        <v>370321.18999999994</v>
      </c>
      <c r="AO58" s="160">
        <f t="shared" si="1"/>
        <v>551122.54999999993</v>
      </c>
      <c r="AP58" s="22"/>
      <c r="AQ58" s="22"/>
      <c r="AR58" s="22"/>
      <c r="AS58" s="22"/>
    </row>
    <row r="59" spans="1:45" ht="93" customHeight="1" x14ac:dyDescent="0.25">
      <c r="A59" s="32" t="s">
        <v>522</v>
      </c>
      <c r="B59" s="49" t="s">
        <v>457</v>
      </c>
      <c r="C59" s="49" t="s">
        <v>331</v>
      </c>
      <c r="D59" s="82" t="s">
        <v>89</v>
      </c>
      <c r="E59" s="82" t="s">
        <v>88</v>
      </c>
      <c r="F59" s="33" t="s">
        <v>335</v>
      </c>
      <c r="G59" s="96">
        <v>12855</v>
      </c>
      <c r="H59" s="84" t="s">
        <v>332</v>
      </c>
      <c r="I59" s="86">
        <v>44053</v>
      </c>
      <c r="J59" s="86">
        <v>44418</v>
      </c>
      <c r="K59" s="79" t="s">
        <v>320</v>
      </c>
      <c r="L59" s="87" t="s">
        <v>336</v>
      </c>
      <c r="M59" s="33" t="s">
        <v>321</v>
      </c>
      <c r="N59" s="88">
        <v>44053</v>
      </c>
      <c r="O59" s="89">
        <v>285426</v>
      </c>
      <c r="P59" s="90">
        <v>12863</v>
      </c>
      <c r="Q59" s="88">
        <v>44053</v>
      </c>
      <c r="R59" s="88">
        <v>44418</v>
      </c>
      <c r="S59" s="82">
        <v>126</v>
      </c>
      <c r="T59" s="91" t="s">
        <v>320</v>
      </c>
      <c r="U59" s="91" t="s">
        <v>252</v>
      </c>
      <c r="V59" s="39" t="s">
        <v>182</v>
      </c>
      <c r="W59" s="62" t="s">
        <v>146</v>
      </c>
      <c r="X59" s="39" t="s">
        <v>182</v>
      </c>
      <c r="Y59" s="39" t="s">
        <v>182</v>
      </c>
      <c r="Z59" s="88">
        <v>44414</v>
      </c>
      <c r="AA59" s="39" t="s">
        <v>182</v>
      </c>
      <c r="AB59" s="39" t="s">
        <v>190</v>
      </c>
      <c r="AC59" s="137">
        <v>44418</v>
      </c>
      <c r="AD59" s="137">
        <v>44782</v>
      </c>
      <c r="AE59" s="39" t="s">
        <v>182</v>
      </c>
      <c r="AF59" s="39" t="s">
        <v>182</v>
      </c>
      <c r="AG59" s="39" t="s">
        <v>182</v>
      </c>
      <c r="AH59" s="39" t="s">
        <v>182</v>
      </c>
      <c r="AI59" s="39" t="s">
        <v>182</v>
      </c>
      <c r="AJ59" s="39" t="s">
        <v>182</v>
      </c>
      <c r="AK59" s="39" t="s">
        <v>182</v>
      </c>
      <c r="AL59" s="39" t="s">
        <v>182</v>
      </c>
      <c r="AM59" s="78">
        <v>182911.47</v>
      </c>
      <c r="AN59" s="157">
        <f>71904.67+21884.03+50020.64+3126.29+18757.74+59399.51+81283.54+81283.54+81283.54+81283.54+19902.6+52805.76+3300.36+56119.64+27226.36+3333.84+3333.84+56675.28+30004.56</f>
        <v>802929.27999999991</v>
      </c>
      <c r="AO59" s="160">
        <f t="shared" si="1"/>
        <v>985840.74999999988</v>
      </c>
      <c r="AP59" s="22"/>
      <c r="AQ59" s="22"/>
      <c r="AR59" s="22"/>
      <c r="AS59" s="22"/>
    </row>
    <row r="60" spans="1:45" ht="93" customHeight="1" x14ac:dyDescent="0.25">
      <c r="A60" s="32" t="s">
        <v>523</v>
      </c>
      <c r="B60" s="49" t="s">
        <v>333</v>
      </c>
      <c r="C60" s="49" t="s">
        <v>334</v>
      </c>
      <c r="D60" s="82" t="s">
        <v>89</v>
      </c>
      <c r="E60" s="82" t="s">
        <v>88</v>
      </c>
      <c r="F60" s="33" t="s">
        <v>330</v>
      </c>
      <c r="G60" s="96">
        <v>12855</v>
      </c>
      <c r="H60" s="84" t="s">
        <v>332</v>
      </c>
      <c r="I60" s="86">
        <v>44053</v>
      </c>
      <c r="J60" s="86">
        <v>44418</v>
      </c>
      <c r="K60" s="79" t="s">
        <v>338</v>
      </c>
      <c r="L60" s="87" t="s">
        <v>337</v>
      </c>
      <c r="M60" s="33" t="s">
        <v>322</v>
      </c>
      <c r="N60" s="88">
        <v>44053</v>
      </c>
      <c r="O60" s="89">
        <v>285426</v>
      </c>
      <c r="P60" s="90">
        <v>12863</v>
      </c>
      <c r="Q60" s="88">
        <v>44053</v>
      </c>
      <c r="R60" s="88">
        <v>44053</v>
      </c>
      <c r="S60" s="82" t="s">
        <v>339</v>
      </c>
      <c r="T60" s="91" t="s">
        <v>338</v>
      </c>
      <c r="U60" s="91" t="s">
        <v>252</v>
      </c>
      <c r="V60" s="39" t="s">
        <v>182</v>
      </c>
      <c r="W60" s="62" t="s">
        <v>340</v>
      </c>
      <c r="X60" s="39" t="s">
        <v>182</v>
      </c>
      <c r="Y60" s="39" t="s">
        <v>182</v>
      </c>
      <c r="Z60" s="39" t="s">
        <v>182</v>
      </c>
      <c r="AA60" s="39" t="s">
        <v>182</v>
      </c>
      <c r="AB60" s="39" t="s">
        <v>182</v>
      </c>
      <c r="AC60" s="138" t="s">
        <v>182</v>
      </c>
      <c r="AD60" s="138" t="s">
        <v>182</v>
      </c>
      <c r="AE60" s="39" t="s">
        <v>182</v>
      </c>
      <c r="AF60" s="39" t="s">
        <v>182</v>
      </c>
      <c r="AG60" s="39" t="s">
        <v>182</v>
      </c>
      <c r="AH60" s="39" t="s">
        <v>182</v>
      </c>
      <c r="AI60" s="39" t="s">
        <v>182</v>
      </c>
      <c r="AJ60" s="39" t="s">
        <v>182</v>
      </c>
      <c r="AK60" s="39" t="s">
        <v>182</v>
      </c>
      <c r="AL60" s="39" t="s">
        <v>182</v>
      </c>
      <c r="AM60" s="78">
        <v>64220.85</v>
      </c>
      <c r="AN60" s="157">
        <f>9514.2+9514.2+23785.5+23785.5+21248.38+23785.5+4757.1+4757.1+4757.1+4757.1+4757.1+4757.1</f>
        <v>140175.88000000003</v>
      </c>
      <c r="AO60" s="160">
        <f t="shared" si="1"/>
        <v>204396.73000000004</v>
      </c>
      <c r="AP60" s="22"/>
      <c r="AQ60" s="22"/>
      <c r="AR60" s="22"/>
      <c r="AS60" s="22"/>
    </row>
    <row r="61" spans="1:45" ht="93" customHeight="1" x14ac:dyDescent="0.25">
      <c r="A61" s="32" t="s">
        <v>524</v>
      </c>
      <c r="B61" s="49" t="s">
        <v>550</v>
      </c>
      <c r="C61" s="49" t="s">
        <v>551</v>
      </c>
      <c r="D61" s="82" t="s">
        <v>89</v>
      </c>
      <c r="E61" s="82" t="s">
        <v>88</v>
      </c>
      <c r="F61" s="33" t="s">
        <v>330</v>
      </c>
      <c r="G61" s="96">
        <v>12856</v>
      </c>
      <c r="H61" s="84" t="s">
        <v>456</v>
      </c>
      <c r="I61" s="39" t="s">
        <v>182</v>
      </c>
      <c r="J61" s="39" t="s">
        <v>182</v>
      </c>
      <c r="K61" s="79" t="s">
        <v>552</v>
      </c>
      <c r="L61" s="87" t="s">
        <v>337</v>
      </c>
      <c r="M61" s="33" t="s">
        <v>553</v>
      </c>
      <c r="N61" s="88">
        <v>44237</v>
      </c>
      <c r="O61" s="89">
        <v>285426</v>
      </c>
      <c r="P61" s="90">
        <v>12983</v>
      </c>
      <c r="Q61" s="88">
        <v>44237</v>
      </c>
      <c r="R61" s="88">
        <v>44532</v>
      </c>
      <c r="S61" s="82" t="s">
        <v>260</v>
      </c>
      <c r="T61" s="91"/>
      <c r="U61" s="91" t="s">
        <v>252</v>
      </c>
      <c r="V61" s="39"/>
      <c r="W61" s="62" t="s">
        <v>340</v>
      </c>
      <c r="X61" s="39"/>
      <c r="Y61" s="39"/>
      <c r="Z61" s="39"/>
      <c r="AA61" s="39"/>
      <c r="AB61" s="39"/>
      <c r="AC61" s="138"/>
      <c r="AD61" s="138"/>
      <c r="AE61" s="39"/>
      <c r="AF61" s="39"/>
      <c r="AG61" s="39"/>
      <c r="AH61" s="39"/>
      <c r="AI61" s="39"/>
      <c r="AJ61" s="39"/>
      <c r="AK61" s="39"/>
      <c r="AL61" s="39"/>
      <c r="AM61" s="78"/>
      <c r="AN61" s="157">
        <f>16808.42+22199.8+14271.3</f>
        <v>53279.520000000004</v>
      </c>
      <c r="AO61" s="160">
        <f t="shared" si="1"/>
        <v>53279.520000000004</v>
      </c>
      <c r="AP61" s="22"/>
      <c r="AQ61" s="22"/>
      <c r="AR61" s="22"/>
      <c r="AS61" s="22"/>
    </row>
    <row r="62" spans="1:45" ht="93" customHeight="1" x14ac:dyDescent="0.25">
      <c r="A62" s="32" t="s">
        <v>525</v>
      </c>
      <c r="B62" s="49" t="s">
        <v>457</v>
      </c>
      <c r="C62" s="49" t="s">
        <v>331</v>
      </c>
      <c r="D62" s="82" t="s">
        <v>89</v>
      </c>
      <c r="E62" s="82" t="s">
        <v>88</v>
      </c>
      <c r="F62" s="33" t="s">
        <v>330</v>
      </c>
      <c r="G62" s="96"/>
      <c r="H62" s="84" t="s">
        <v>456</v>
      </c>
      <c r="I62" s="39" t="s">
        <v>182</v>
      </c>
      <c r="J62" s="39" t="s">
        <v>182</v>
      </c>
      <c r="K62" s="79" t="s">
        <v>473</v>
      </c>
      <c r="L62" s="87" t="s">
        <v>337</v>
      </c>
      <c r="M62" s="33" t="s">
        <v>474</v>
      </c>
      <c r="N62" s="88">
        <v>44053</v>
      </c>
      <c r="O62" s="89">
        <v>285426</v>
      </c>
      <c r="P62" s="90"/>
      <c r="Q62" s="88">
        <v>44053</v>
      </c>
      <c r="R62" s="88">
        <v>44417</v>
      </c>
      <c r="S62" s="82" t="s">
        <v>339</v>
      </c>
      <c r="T62" s="91"/>
      <c r="U62" s="91" t="s">
        <v>252</v>
      </c>
      <c r="V62" s="39"/>
      <c r="W62" s="62" t="s">
        <v>146</v>
      </c>
      <c r="X62" s="39"/>
      <c r="Y62" s="39"/>
      <c r="Z62" s="39"/>
      <c r="AA62" s="39"/>
      <c r="AB62" s="39"/>
      <c r="AC62" s="138"/>
      <c r="AD62" s="138"/>
      <c r="AE62" s="39"/>
      <c r="AF62" s="39"/>
      <c r="AG62" s="39"/>
      <c r="AH62" s="39"/>
      <c r="AI62" s="39"/>
      <c r="AJ62" s="39"/>
      <c r="AK62" s="39"/>
      <c r="AL62" s="39"/>
      <c r="AM62" s="78"/>
      <c r="AN62" s="157">
        <v>4757.1000000000004</v>
      </c>
      <c r="AO62" s="160">
        <f t="shared" si="1"/>
        <v>4757.1000000000004</v>
      </c>
      <c r="AP62" s="22"/>
      <c r="AQ62" s="22"/>
      <c r="AR62" s="22"/>
      <c r="AS62" s="22"/>
    </row>
    <row r="63" spans="1:45" ht="93" customHeight="1" x14ac:dyDescent="0.25">
      <c r="A63" s="32" t="s">
        <v>526</v>
      </c>
      <c r="B63" s="49" t="s">
        <v>341</v>
      </c>
      <c r="C63" s="49" t="s">
        <v>342</v>
      </c>
      <c r="D63" s="82" t="s">
        <v>89</v>
      </c>
      <c r="E63" s="82" t="s">
        <v>88</v>
      </c>
      <c r="F63" s="33" t="s">
        <v>344</v>
      </c>
      <c r="G63" s="96">
        <v>12904</v>
      </c>
      <c r="H63" s="84" t="s">
        <v>343</v>
      </c>
      <c r="I63" s="86">
        <v>44117</v>
      </c>
      <c r="J63" s="86">
        <v>44482</v>
      </c>
      <c r="K63" s="79" t="s">
        <v>323</v>
      </c>
      <c r="L63" s="87" t="s">
        <v>324</v>
      </c>
      <c r="M63" s="33" t="s">
        <v>157</v>
      </c>
      <c r="N63" s="88">
        <v>44117</v>
      </c>
      <c r="O63" s="89">
        <v>35620</v>
      </c>
      <c r="P63" s="90">
        <v>12904</v>
      </c>
      <c r="Q63" s="88">
        <v>44117</v>
      </c>
      <c r="R63" s="88">
        <v>44196</v>
      </c>
      <c r="S63" s="82" t="s">
        <v>319</v>
      </c>
      <c r="T63" s="91" t="s">
        <v>323</v>
      </c>
      <c r="U63" s="91" t="s">
        <v>252</v>
      </c>
      <c r="V63" s="39" t="s">
        <v>182</v>
      </c>
      <c r="W63" s="62" t="s">
        <v>149</v>
      </c>
      <c r="X63" s="39" t="s">
        <v>182</v>
      </c>
      <c r="Y63" s="39" t="s">
        <v>182</v>
      </c>
      <c r="Z63" s="39" t="s">
        <v>182</v>
      </c>
      <c r="AA63" s="39" t="s">
        <v>182</v>
      </c>
      <c r="AB63" s="39" t="s">
        <v>182</v>
      </c>
      <c r="AC63" s="138" t="s">
        <v>182</v>
      </c>
      <c r="AD63" s="138" t="s">
        <v>182</v>
      </c>
      <c r="AE63" s="39" t="s">
        <v>182</v>
      </c>
      <c r="AF63" s="39" t="s">
        <v>182</v>
      </c>
      <c r="AG63" s="39" t="s">
        <v>182</v>
      </c>
      <c r="AH63" s="39" t="s">
        <v>182</v>
      </c>
      <c r="AI63" s="39" t="s">
        <v>182</v>
      </c>
      <c r="AJ63" s="39" t="s">
        <v>182</v>
      </c>
      <c r="AK63" s="39" t="s">
        <v>182</v>
      </c>
      <c r="AL63" s="39" t="s">
        <v>182</v>
      </c>
      <c r="AM63" s="78">
        <v>22255</v>
      </c>
      <c r="AN63" s="157"/>
      <c r="AO63" s="160">
        <f t="shared" si="1"/>
        <v>22255</v>
      </c>
      <c r="AP63" s="22"/>
      <c r="AQ63" s="22"/>
      <c r="AR63" s="22"/>
      <c r="AS63" s="22"/>
    </row>
    <row r="64" spans="1:45" ht="93" customHeight="1" x14ac:dyDescent="0.25">
      <c r="A64" s="32" t="s">
        <v>527</v>
      </c>
      <c r="B64" s="49" t="s">
        <v>345</v>
      </c>
      <c r="C64" s="49" t="s">
        <v>346</v>
      </c>
      <c r="D64" s="82" t="s">
        <v>89</v>
      </c>
      <c r="E64" s="82" t="s">
        <v>88</v>
      </c>
      <c r="F64" s="33" t="s">
        <v>330</v>
      </c>
      <c r="G64" s="96">
        <v>12894</v>
      </c>
      <c r="H64" s="84" t="s">
        <v>347</v>
      </c>
      <c r="I64" s="86">
        <v>43836</v>
      </c>
      <c r="J64" s="86">
        <v>44202</v>
      </c>
      <c r="K64" s="79" t="s">
        <v>325</v>
      </c>
      <c r="L64" s="87" t="s">
        <v>326</v>
      </c>
      <c r="M64" s="33" t="s">
        <v>159</v>
      </c>
      <c r="N64" s="88">
        <v>44103</v>
      </c>
      <c r="O64" s="89">
        <v>326960</v>
      </c>
      <c r="P64" s="90">
        <v>12894</v>
      </c>
      <c r="Q64" s="88"/>
      <c r="R64" s="88">
        <v>44103</v>
      </c>
      <c r="S64" s="82">
        <v>101</v>
      </c>
      <c r="T64" s="91" t="s">
        <v>325</v>
      </c>
      <c r="U64" s="91" t="s">
        <v>252</v>
      </c>
      <c r="V64" s="39" t="s">
        <v>182</v>
      </c>
      <c r="W64" s="62" t="s">
        <v>149</v>
      </c>
      <c r="X64" s="39" t="s">
        <v>182</v>
      </c>
      <c r="Y64" s="39" t="s">
        <v>182</v>
      </c>
      <c r="Z64" s="39" t="s">
        <v>182</v>
      </c>
      <c r="AA64" s="39" t="s">
        <v>182</v>
      </c>
      <c r="AB64" s="39" t="s">
        <v>182</v>
      </c>
      <c r="AC64" s="138" t="s">
        <v>182</v>
      </c>
      <c r="AD64" s="138" t="s">
        <v>182</v>
      </c>
      <c r="AE64" s="39" t="s">
        <v>182</v>
      </c>
      <c r="AF64" s="39" t="s">
        <v>182</v>
      </c>
      <c r="AG64" s="39" t="s">
        <v>182</v>
      </c>
      <c r="AH64" s="39" t="s">
        <v>182</v>
      </c>
      <c r="AI64" s="39" t="s">
        <v>182</v>
      </c>
      <c r="AJ64" s="39" t="s">
        <v>182</v>
      </c>
      <c r="AK64" s="39" t="s">
        <v>182</v>
      </c>
      <c r="AL64" s="39" t="s">
        <v>182</v>
      </c>
      <c r="AM64" s="78">
        <v>208377</v>
      </c>
      <c r="AN64" s="157"/>
      <c r="AO64" s="160">
        <f t="shared" si="1"/>
        <v>208377</v>
      </c>
      <c r="AP64" s="22"/>
      <c r="AQ64" s="22"/>
      <c r="AR64" s="22"/>
      <c r="AS64" s="22"/>
    </row>
    <row r="65" spans="1:45" ht="93" customHeight="1" x14ac:dyDescent="0.25">
      <c r="A65" s="32" t="s">
        <v>528</v>
      </c>
      <c r="B65" s="49" t="s">
        <v>341</v>
      </c>
      <c r="C65" s="49" t="s">
        <v>342</v>
      </c>
      <c r="D65" s="82" t="s">
        <v>89</v>
      </c>
      <c r="E65" s="82" t="s">
        <v>88</v>
      </c>
      <c r="F65" s="33" t="s">
        <v>330</v>
      </c>
      <c r="G65" s="96">
        <v>12904</v>
      </c>
      <c r="H65" s="84" t="s">
        <v>348</v>
      </c>
      <c r="I65" s="86">
        <v>44117</v>
      </c>
      <c r="J65" s="86">
        <v>44482</v>
      </c>
      <c r="K65" s="79" t="s">
        <v>327</v>
      </c>
      <c r="L65" s="87" t="s">
        <v>328</v>
      </c>
      <c r="M65" s="33" t="s">
        <v>329</v>
      </c>
      <c r="N65" s="88">
        <v>44117</v>
      </c>
      <c r="O65" s="89">
        <v>4450</v>
      </c>
      <c r="P65" s="90">
        <v>12904</v>
      </c>
      <c r="Q65" s="88">
        <v>44117</v>
      </c>
      <c r="R65" s="88">
        <v>44196</v>
      </c>
      <c r="S65" s="82">
        <v>117</v>
      </c>
      <c r="T65" s="91" t="s">
        <v>327</v>
      </c>
      <c r="U65" s="91" t="s">
        <v>252</v>
      </c>
      <c r="V65" s="39" t="s">
        <v>182</v>
      </c>
      <c r="W65" s="62" t="s">
        <v>149</v>
      </c>
      <c r="X65" s="39" t="s">
        <v>182</v>
      </c>
      <c r="Y65" s="39" t="s">
        <v>182</v>
      </c>
      <c r="Z65" s="39" t="s">
        <v>182</v>
      </c>
      <c r="AA65" s="39" t="s">
        <v>182</v>
      </c>
      <c r="AB65" s="39" t="s">
        <v>182</v>
      </c>
      <c r="AC65" s="138" t="s">
        <v>182</v>
      </c>
      <c r="AD65" s="138" t="s">
        <v>182</v>
      </c>
      <c r="AE65" s="39" t="s">
        <v>182</v>
      </c>
      <c r="AF65" s="39" t="s">
        <v>182</v>
      </c>
      <c r="AG65" s="39" t="s">
        <v>182</v>
      </c>
      <c r="AH65" s="39" t="s">
        <v>182</v>
      </c>
      <c r="AI65" s="39" t="s">
        <v>182</v>
      </c>
      <c r="AJ65" s="39" t="s">
        <v>182</v>
      </c>
      <c r="AK65" s="39" t="s">
        <v>182</v>
      </c>
      <c r="AL65" s="39" t="s">
        <v>182</v>
      </c>
      <c r="AM65" s="78">
        <v>2225</v>
      </c>
      <c r="AN65" s="157"/>
      <c r="AO65" s="160">
        <f t="shared" si="1"/>
        <v>2225</v>
      </c>
      <c r="AP65" s="22"/>
      <c r="AQ65" s="22"/>
      <c r="AR65" s="22"/>
      <c r="AS65" s="22"/>
    </row>
    <row r="66" spans="1:45" ht="93" customHeight="1" x14ac:dyDescent="0.25">
      <c r="A66" s="32" t="s">
        <v>529</v>
      </c>
      <c r="B66" s="49" t="s">
        <v>354</v>
      </c>
      <c r="C66" s="49" t="s">
        <v>355</v>
      </c>
      <c r="D66" s="82" t="s">
        <v>89</v>
      </c>
      <c r="E66" s="82" t="s">
        <v>88</v>
      </c>
      <c r="F66" s="33" t="s">
        <v>356</v>
      </c>
      <c r="G66" s="96" t="s">
        <v>182</v>
      </c>
      <c r="H66" s="84" t="s">
        <v>349</v>
      </c>
      <c r="I66" s="86">
        <v>44088</v>
      </c>
      <c r="J66" s="86">
        <v>44196</v>
      </c>
      <c r="K66" s="79" t="s">
        <v>350</v>
      </c>
      <c r="L66" s="87" t="s">
        <v>351</v>
      </c>
      <c r="M66" s="33" t="s">
        <v>357</v>
      </c>
      <c r="N66" s="88">
        <v>44174</v>
      </c>
      <c r="O66" s="89">
        <v>64788</v>
      </c>
      <c r="P66" s="90">
        <v>12927</v>
      </c>
      <c r="Q66" s="88" t="s">
        <v>182</v>
      </c>
      <c r="R66" s="88" t="s">
        <v>182</v>
      </c>
      <c r="S66" s="82">
        <v>117</v>
      </c>
      <c r="T66" s="91" t="s">
        <v>350</v>
      </c>
      <c r="U66" s="91" t="s">
        <v>252</v>
      </c>
      <c r="V66" s="39" t="s">
        <v>182</v>
      </c>
      <c r="W66" s="62" t="s">
        <v>146</v>
      </c>
      <c r="X66" s="39" t="s">
        <v>182</v>
      </c>
      <c r="Y66" s="39" t="s">
        <v>182</v>
      </c>
      <c r="Z66" s="39" t="s">
        <v>182</v>
      </c>
      <c r="AA66" s="39" t="s">
        <v>182</v>
      </c>
      <c r="AB66" s="39" t="s">
        <v>182</v>
      </c>
      <c r="AC66" s="138" t="s">
        <v>182</v>
      </c>
      <c r="AD66" s="138" t="s">
        <v>182</v>
      </c>
      <c r="AE66" s="39" t="s">
        <v>182</v>
      </c>
      <c r="AF66" s="39" t="s">
        <v>182</v>
      </c>
      <c r="AG66" s="39" t="s">
        <v>182</v>
      </c>
      <c r="AH66" s="39" t="s">
        <v>182</v>
      </c>
      <c r="AI66" s="39" t="s">
        <v>182</v>
      </c>
      <c r="AJ66" s="39" t="s">
        <v>182</v>
      </c>
      <c r="AK66" s="39" t="s">
        <v>182</v>
      </c>
      <c r="AL66" s="39" t="s">
        <v>182</v>
      </c>
      <c r="AM66" s="78">
        <v>10798</v>
      </c>
      <c r="AN66" s="157">
        <f>5399+5399+5399+5399+5399+5399</f>
        <v>32394</v>
      </c>
      <c r="AO66" s="160">
        <f t="shared" si="1"/>
        <v>43192</v>
      </c>
      <c r="AP66" s="22"/>
      <c r="AQ66" s="22"/>
      <c r="AR66" s="22"/>
      <c r="AS66" s="22"/>
    </row>
    <row r="67" spans="1:45" ht="93" customHeight="1" x14ac:dyDescent="0.25">
      <c r="A67" s="32" t="s">
        <v>530</v>
      </c>
      <c r="B67" s="49" t="s">
        <v>362</v>
      </c>
      <c r="C67" s="49" t="s">
        <v>363</v>
      </c>
      <c r="D67" s="82" t="s">
        <v>89</v>
      </c>
      <c r="E67" s="82" t="s">
        <v>88</v>
      </c>
      <c r="F67" s="33" t="s">
        <v>358</v>
      </c>
      <c r="G67" s="96">
        <v>12612</v>
      </c>
      <c r="H67" s="84" t="s">
        <v>230</v>
      </c>
      <c r="I67" s="86" t="s">
        <v>182</v>
      </c>
      <c r="J67" s="86" t="s">
        <v>182</v>
      </c>
      <c r="K67" s="79" t="s">
        <v>352</v>
      </c>
      <c r="L67" s="87" t="s">
        <v>167</v>
      </c>
      <c r="M67" s="33" t="s">
        <v>364</v>
      </c>
      <c r="N67" s="88">
        <v>43894</v>
      </c>
      <c r="O67" s="89">
        <v>8220.7999999999993</v>
      </c>
      <c r="P67" s="90">
        <v>12759</v>
      </c>
      <c r="Q67" s="88" t="s">
        <v>365</v>
      </c>
      <c r="R67" s="88">
        <v>43830</v>
      </c>
      <c r="S67" s="82" t="s">
        <v>295</v>
      </c>
      <c r="T67" s="91" t="s">
        <v>352</v>
      </c>
      <c r="U67" s="91" t="s">
        <v>252</v>
      </c>
      <c r="V67" s="39" t="s">
        <v>182</v>
      </c>
      <c r="W67" s="62" t="s">
        <v>149</v>
      </c>
      <c r="X67" s="39" t="s">
        <v>182</v>
      </c>
      <c r="Y67" s="39" t="s">
        <v>182</v>
      </c>
      <c r="Z67" s="39" t="s">
        <v>182</v>
      </c>
      <c r="AA67" s="39" t="s">
        <v>182</v>
      </c>
      <c r="AB67" s="39" t="s">
        <v>182</v>
      </c>
      <c r="AC67" s="138" t="s">
        <v>182</v>
      </c>
      <c r="AD67" s="138" t="s">
        <v>182</v>
      </c>
      <c r="AE67" s="39" t="s">
        <v>182</v>
      </c>
      <c r="AF67" s="39" t="s">
        <v>182</v>
      </c>
      <c r="AG67" s="39" t="s">
        <v>182</v>
      </c>
      <c r="AH67" s="39" t="s">
        <v>182</v>
      </c>
      <c r="AI67" s="39" t="s">
        <v>182</v>
      </c>
      <c r="AJ67" s="39" t="s">
        <v>182</v>
      </c>
      <c r="AK67" s="39" t="s">
        <v>182</v>
      </c>
      <c r="AL67" s="39" t="s">
        <v>182</v>
      </c>
      <c r="AM67" s="78">
        <v>807.68</v>
      </c>
      <c r="AN67" s="157"/>
      <c r="AO67" s="160">
        <f t="shared" si="1"/>
        <v>807.68</v>
      </c>
      <c r="AP67" s="22"/>
      <c r="AQ67" s="22"/>
      <c r="AR67" s="22"/>
      <c r="AS67" s="22"/>
    </row>
    <row r="68" spans="1:45" ht="93" customHeight="1" x14ac:dyDescent="0.25">
      <c r="A68" s="32" t="s">
        <v>531</v>
      </c>
      <c r="B68" s="49" t="s">
        <v>290</v>
      </c>
      <c r="C68" s="49" t="s">
        <v>355</v>
      </c>
      <c r="D68" s="82" t="s">
        <v>89</v>
      </c>
      <c r="E68" s="82" t="s">
        <v>88</v>
      </c>
      <c r="F68" s="33" t="s">
        <v>360</v>
      </c>
      <c r="G68" s="96" t="s">
        <v>182</v>
      </c>
      <c r="H68" s="84" t="s">
        <v>349</v>
      </c>
      <c r="I68" s="86">
        <v>44088</v>
      </c>
      <c r="J68" s="86">
        <v>44196</v>
      </c>
      <c r="K68" s="79" t="s">
        <v>353</v>
      </c>
      <c r="L68" s="87" t="s">
        <v>397</v>
      </c>
      <c r="M68" s="33" t="s">
        <v>359</v>
      </c>
      <c r="N68" s="88">
        <v>44138</v>
      </c>
      <c r="O68" s="89">
        <v>149608</v>
      </c>
      <c r="P68" s="90">
        <v>12927</v>
      </c>
      <c r="Q68" s="88">
        <v>44138</v>
      </c>
      <c r="R68" s="88">
        <v>44503</v>
      </c>
      <c r="S68" s="82" t="s">
        <v>319</v>
      </c>
      <c r="T68" s="91" t="s">
        <v>353</v>
      </c>
      <c r="U68" s="91" t="s">
        <v>252</v>
      </c>
      <c r="V68" s="39" t="s">
        <v>182</v>
      </c>
      <c r="W68" s="62" t="s">
        <v>146</v>
      </c>
      <c r="X68" s="39" t="s">
        <v>182</v>
      </c>
      <c r="Y68" s="39">
        <v>1</v>
      </c>
      <c r="Z68" s="88">
        <v>44309</v>
      </c>
      <c r="AA68" s="90">
        <v>13034</v>
      </c>
      <c r="AB68" s="39" t="s">
        <v>437</v>
      </c>
      <c r="AC68" s="138" t="s">
        <v>182</v>
      </c>
      <c r="AD68" s="138" t="s">
        <v>182</v>
      </c>
      <c r="AE68" s="39" t="s">
        <v>182</v>
      </c>
      <c r="AF68" s="39" t="s">
        <v>182</v>
      </c>
      <c r="AG68" s="39" t="s">
        <v>182</v>
      </c>
      <c r="AH68" s="39" t="s">
        <v>182</v>
      </c>
      <c r="AI68" s="39" t="s">
        <v>182</v>
      </c>
      <c r="AJ68" s="39" t="s">
        <v>182</v>
      </c>
      <c r="AK68" s="39" t="s">
        <v>182</v>
      </c>
      <c r="AL68" s="39" t="s">
        <v>182</v>
      </c>
      <c r="AM68" s="78">
        <v>8256</v>
      </c>
      <c r="AN68" s="157">
        <f>8256+8256+8256+6192+8256+11420.8+12384+11627.2+12384+12384</f>
        <v>99416</v>
      </c>
      <c r="AO68" s="160">
        <f t="shared" si="1"/>
        <v>107672</v>
      </c>
      <c r="AP68" s="22"/>
      <c r="AQ68" s="22"/>
      <c r="AR68" s="22"/>
      <c r="AS68" s="22"/>
    </row>
    <row r="69" spans="1:45" ht="93" customHeight="1" x14ac:dyDescent="0.25">
      <c r="A69" s="32" t="s">
        <v>532</v>
      </c>
      <c r="B69" s="49" t="s">
        <v>380</v>
      </c>
      <c r="C69" s="49" t="s">
        <v>381</v>
      </c>
      <c r="D69" s="82" t="s">
        <v>89</v>
      </c>
      <c r="E69" s="82" t="s">
        <v>88</v>
      </c>
      <c r="F69" s="33" t="s">
        <v>379</v>
      </c>
      <c r="G69" s="96" t="s">
        <v>182</v>
      </c>
      <c r="H69" s="84" t="s">
        <v>382</v>
      </c>
      <c r="I69" s="86" t="s">
        <v>182</v>
      </c>
      <c r="J69" s="86" t="s">
        <v>182</v>
      </c>
      <c r="K69" s="79" t="s">
        <v>366</v>
      </c>
      <c r="L69" s="87" t="s">
        <v>367</v>
      </c>
      <c r="M69" s="33" t="s">
        <v>368</v>
      </c>
      <c r="N69" s="88">
        <v>43888</v>
      </c>
      <c r="O69" s="89">
        <v>24150</v>
      </c>
      <c r="P69" s="90">
        <v>12750</v>
      </c>
      <c r="Q69" s="88">
        <v>43888</v>
      </c>
      <c r="R69" s="88">
        <v>44196</v>
      </c>
      <c r="S69" s="82" t="s">
        <v>361</v>
      </c>
      <c r="T69" s="79" t="s">
        <v>366</v>
      </c>
      <c r="U69" s="91" t="s">
        <v>252</v>
      </c>
      <c r="V69" s="39" t="s">
        <v>182</v>
      </c>
      <c r="W69" s="62" t="s">
        <v>150</v>
      </c>
      <c r="X69" s="39" t="s">
        <v>182</v>
      </c>
      <c r="Y69" s="39">
        <v>1</v>
      </c>
      <c r="Z69" s="88">
        <v>44195</v>
      </c>
      <c r="AA69" s="90">
        <v>12954</v>
      </c>
      <c r="AB69" s="39" t="s">
        <v>190</v>
      </c>
      <c r="AC69" s="137">
        <v>44197</v>
      </c>
      <c r="AD69" s="137">
        <v>44561</v>
      </c>
      <c r="AE69" s="39" t="s">
        <v>182</v>
      </c>
      <c r="AF69" s="39" t="s">
        <v>182</v>
      </c>
      <c r="AG69" s="39" t="s">
        <v>182</v>
      </c>
      <c r="AH69" s="39" t="s">
        <v>182</v>
      </c>
      <c r="AI69" s="39" t="s">
        <v>182</v>
      </c>
      <c r="AJ69" s="39" t="s">
        <v>182</v>
      </c>
      <c r="AK69" s="39" t="s">
        <v>182</v>
      </c>
      <c r="AL69" s="39" t="s">
        <v>182</v>
      </c>
      <c r="AM69" s="78">
        <v>6925.5</v>
      </c>
      <c r="AN69" s="157"/>
      <c r="AO69" s="160">
        <f t="shared" si="1"/>
        <v>6925.5</v>
      </c>
      <c r="AP69" s="22"/>
      <c r="AQ69" s="22"/>
      <c r="AR69" s="22"/>
      <c r="AS69" s="22"/>
    </row>
    <row r="70" spans="1:45" ht="93" customHeight="1" x14ac:dyDescent="0.25">
      <c r="A70" s="32" t="s">
        <v>533</v>
      </c>
      <c r="B70" s="49" t="s">
        <v>375</v>
      </c>
      <c r="C70" s="49" t="s">
        <v>376</v>
      </c>
      <c r="D70" s="82" t="s">
        <v>89</v>
      </c>
      <c r="E70" s="82" t="s">
        <v>88</v>
      </c>
      <c r="F70" s="33" t="s">
        <v>377</v>
      </c>
      <c r="G70" s="96" t="s">
        <v>182</v>
      </c>
      <c r="H70" s="84" t="s">
        <v>182</v>
      </c>
      <c r="I70" s="86" t="s">
        <v>182</v>
      </c>
      <c r="J70" s="86" t="s">
        <v>182</v>
      </c>
      <c r="K70" s="79" t="s">
        <v>369</v>
      </c>
      <c r="L70" s="87" t="s">
        <v>370</v>
      </c>
      <c r="M70" s="33" t="s">
        <v>372</v>
      </c>
      <c r="N70" s="88">
        <v>44117</v>
      </c>
      <c r="O70" s="89">
        <v>105760</v>
      </c>
      <c r="P70" s="90">
        <v>12909</v>
      </c>
      <c r="Q70" s="88">
        <v>44117</v>
      </c>
      <c r="R70" s="88">
        <v>44299</v>
      </c>
      <c r="S70" s="82" t="s">
        <v>361</v>
      </c>
      <c r="T70" s="79" t="s">
        <v>369</v>
      </c>
      <c r="U70" s="91" t="s">
        <v>252</v>
      </c>
      <c r="V70" s="39" t="s">
        <v>182</v>
      </c>
      <c r="W70" s="62" t="s">
        <v>150</v>
      </c>
      <c r="X70" s="39" t="s">
        <v>182</v>
      </c>
      <c r="Y70" s="39">
        <v>2</v>
      </c>
      <c r="Z70" s="88">
        <v>44477</v>
      </c>
      <c r="AA70" s="90">
        <v>13149</v>
      </c>
      <c r="AB70" s="39" t="s">
        <v>190</v>
      </c>
      <c r="AC70" s="137">
        <v>44479</v>
      </c>
      <c r="AD70" s="137">
        <v>44660</v>
      </c>
      <c r="AE70" s="39"/>
      <c r="AF70" s="39" t="s">
        <v>182</v>
      </c>
      <c r="AG70" s="39" t="s">
        <v>182</v>
      </c>
      <c r="AH70" s="39" t="s">
        <v>182</v>
      </c>
      <c r="AI70" s="39" t="s">
        <v>182</v>
      </c>
      <c r="AJ70" s="39" t="s">
        <v>182</v>
      </c>
      <c r="AK70" s="39" t="s">
        <v>182</v>
      </c>
      <c r="AL70" s="39" t="s">
        <v>182</v>
      </c>
      <c r="AM70" s="138"/>
      <c r="AN70" s="157"/>
      <c r="AO70" s="160">
        <f t="shared" si="1"/>
        <v>0</v>
      </c>
      <c r="AP70" s="22"/>
      <c r="AQ70" s="22"/>
      <c r="AR70" s="22"/>
      <c r="AS70" s="22"/>
    </row>
    <row r="71" spans="1:45" ht="93" customHeight="1" x14ac:dyDescent="0.25">
      <c r="A71" s="32" t="s">
        <v>534</v>
      </c>
      <c r="B71" s="49" t="s">
        <v>435</v>
      </c>
      <c r="C71" s="49" t="s">
        <v>182</v>
      </c>
      <c r="D71" s="82" t="s">
        <v>89</v>
      </c>
      <c r="E71" s="82" t="s">
        <v>88</v>
      </c>
      <c r="F71" s="33" t="s">
        <v>378</v>
      </c>
      <c r="G71" s="96" t="s">
        <v>182</v>
      </c>
      <c r="H71" s="84" t="s">
        <v>182</v>
      </c>
      <c r="I71" s="86" t="s">
        <v>182</v>
      </c>
      <c r="J71" s="86" t="s">
        <v>182</v>
      </c>
      <c r="K71" s="97" t="s">
        <v>371</v>
      </c>
      <c r="L71" s="87" t="s">
        <v>374</v>
      </c>
      <c r="M71" s="33" t="s">
        <v>373</v>
      </c>
      <c r="N71" s="88">
        <v>44117</v>
      </c>
      <c r="O71" s="89">
        <v>99115</v>
      </c>
      <c r="P71" s="90">
        <v>12909</v>
      </c>
      <c r="Q71" s="88">
        <v>44117</v>
      </c>
      <c r="R71" s="88" t="s">
        <v>383</v>
      </c>
      <c r="S71" s="82" t="s">
        <v>361</v>
      </c>
      <c r="T71" s="97" t="s">
        <v>371</v>
      </c>
      <c r="U71" s="91" t="s">
        <v>252</v>
      </c>
      <c r="V71" s="39" t="s">
        <v>182</v>
      </c>
      <c r="W71" s="62" t="s">
        <v>150</v>
      </c>
      <c r="X71" s="39" t="s">
        <v>182</v>
      </c>
      <c r="Y71" s="39">
        <v>2</v>
      </c>
      <c r="Z71" s="88">
        <v>44477</v>
      </c>
      <c r="AA71" s="90">
        <v>13149</v>
      </c>
      <c r="AB71" s="39" t="s">
        <v>151</v>
      </c>
      <c r="AC71" s="137">
        <v>44479</v>
      </c>
      <c r="AD71" s="137">
        <v>44295</v>
      </c>
      <c r="AE71" s="39" t="s">
        <v>182</v>
      </c>
      <c r="AF71" s="39" t="s">
        <v>182</v>
      </c>
      <c r="AG71" s="39" t="s">
        <v>182</v>
      </c>
      <c r="AH71" s="39" t="s">
        <v>182</v>
      </c>
      <c r="AI71" s="39" t="s">
        <v>182</v>
      </c>
      <c r="AJ71" s="39" t="s">
        <v>182</v>
      </c>
      <c r="AK71" s="39" t="s">
        <v>182</v>
      </c>
      <c r="AL71" s="39" t="s">
        <v>182</v>
      </c>
      <c r="AM71" s="138"/>
      <c r="AN71" s="157"/>
      <c r="AO71" s="160">
        <f t="shared" si="1"/>
        <v>0</v>
      </c>
      <c r="AP71" s="22"/>
      <c r="AQ71" s="22"/>
      <c r="AR71" s="22"/>
      <c r="AS71" s="22"/>
    </row>
    <row r="72" spans="1:45" ht="112.5" customHeight="1" x14ac:dyDescent="0.25">
      <c r="A72" s="32" t="s">
        <v>535</v>
      </c>
      <c r="B72" s="49" t="s">
        <v>403</v>
      </c>
      <c r="C72" s="49" t="s">
        <v>416</v>
      </c>
      <c r="D72" s="82" t="s">
        <v>89</v>
      </c>
      <c r="E72" s="82" t="s">
        <v>88</v>
      </c>
      <c r="F72" s="33" t="s">
        <v>417</v>
      </c>
      <c r="G72" s="96">
        <v>12952</v>
      </c>
      <c r="H72" s="84" t="s">
        <v>402</v>
      </c>
      <c r="I72" s="86">
        <v>44183</v>
      </c>
      <c r="J72" s="86">
        <v>44548</v>
      </c>
      <c r="K72" s="97" t="s">
        <v>401</v>
      </c>
      <c r="L72" s="87" t="s">
        <v>399</v>
      </c>
      <c r="M72" s="33" t="s">
        <v>400</v>
      </c>
      <c r="N72" s="88">
        <v>44238</v>
      </c>
      <c r="O72" s="98">
        <v>160000</v>
      </c>
      <c r="P72" s="90">
        <v>12984</v>
      </c>
      <c r="Q72" s="88">
        <v>44238</v>
      </c>
      <c r="R72" s="88">
        <v>44561</v>
      </c>
      <c r="S72" s="82" t="s">
        <v>361</v>
      </c>
      <c r="T72" s="39" t="s">
        <v>401</v>
      </c>
      <c r="U72" s="91" t="s">
        <v>252</v>
      </c>
      <c r="V72" s="39" t="s">
        <v>182</v>
      </c>
      <c r="W72" s="39" t="s">
        <v>149</v>
      </c>
      <c r="X72" s="39" t="s">
        <v>182</v>
      </c>
      <c r="Y72" s="39" t="s">
        <v>182</v>
      </c>
      <c r="Z72" s="39" t="s">
        <v>182</v>
      </c>
      <c r="AA72" s="39" t="s">
        <v>182</v>
      </c>
      <c r="AB72" s="39" t="s">
        <v>182</v>
      </c>
      <c r="AC72" s="138" t="s">
        <v>182</v>
      </c>
      <c r="AD72" s="138" t="s">
        <v>182</v>
      </c>
      <c r="AE72" s="39" t="s">
        <v>182</v>
      </c>
      <c r="AF72" s="39" t="s">
        <v>182</v>
      </c>
      <c r="AG72" s="39" t="s">
        <v>182</v>
      </c>
      <c r="AH72" s="39" t="s">
        <v>182</v>
      </c>
      <c r="AI72" s="39" t="s">
        <v>182</v>
      </c>
      <c r="AJ72" s="39" t="s">
        <v>182</v>
      </c>
      <c r="AK72" s="39" t="s">
        <v>182</v>
      </c>
      <c r="AL72" s="39" t="s">
        <v>182</v>
      </c>
      <c r="AM72" s="138"/>
      <c r="AN72" s="157">
        <f>1550+1750+7750+1232+1400+7000+16606+7750+1364+12696+7500+3774+4568+7750+7816+4948+13960</f>
        <v>109414</v>
      </c>
      <c r="AO72" s="160">
        <f t="shared" si="1"/>
        <v>109414</v>
      </c>
      <c r="AP72" s="22"/>
      <c r="AQ72" s="22"/>
      <c r="AR72" s="22"/>
      <c r="AS72" s="22"/>
    </row>
    <row r="73" spans="1:45" ht="112.5" customHeight="1" x14ac:dyDescent="0.25">
      <c r="A73" s="32" t="s">
        <v>536</v>
      </c>
      <c r="B73" s="49" t="s">
        <v>418</v>
      </c>
      <c r="C73" s="49" t="s">
        <v>297</v>
      </c>
      <c r="D73" s="82" t="s">
        <v>89</v>
      </c>
      <c r="E73" s="82" t="s">
        <v>88</v>
      </c>
      <c r="F73" s="33" t="s">
        <v>419</v>
      </c>
      <c r="G73" s="96">
        <v>12461</v>
      </c>
      <c r="H73" s="84" t="s">
        <v>420</v>
      </c>
      <c r="I73" s="86" t="s">
        <v>421</v>
      </c>
      <c r="J73" s="86">
        <v>44196</v>
      </c>
      <c r="K73" s="97" t="s">
        <v>404</v>
      </c>
      <c r="L73" s="87" t="s">
        <v>405</v>
      </c>
      <c r="M73" s="33" t="s">
        <v>157</v>
      </c>
      <c r="N73" s="88">
        <v>44083</v>
      </c>
      <c r="O73" s="99">
        <v>93160</v>
      </c>
      <c r="P73" s="39">
        <v>12881</v>
      </c>
      <c r="Q73" s="88">
        <v>44083</v>
      </c>
      <c r="R73" s="88">
        <v>44196</v>
      </c>
      <c r="S73" s="39">
        <v>101</v>
      </c>
      <c r="T73" s="39" t="s">
        <v>404</v>
      </c>
      <c r="U73" s="91" t="s">
        <v>252</v>
      </c>
      <c r="V73" s="39" t="s">
        <v>182</v>
      </c>
      <c r="W73" s="39" t="s">
        <v>150</v>
      </c>
      <c r="X73" s="39" t="s">
        <v>182</v>
      </c>
      <c r="Y73" s="39" t="s">
        <v>182</v>
      </c>
      <c r="Z73" s="39" t="s">
        <v>182</v>
      </c>
      <c r="AA73" s="39" t="s">
        <v>182</v>
      </c>
      <c r="AB73" s="39" t="s">
        <v>182</v>
      </c>
      <c r="AC73" s="138" t="s">
        <v>182</v>
      </c>
      <c r="AD73" s="138" t="s">
        <v>182</v>
      </c>
      <c r="AE73" s="39" t="s">
        <v>182</v>
      </c>
      <c r="AF73" s="39" t="s">
        <v>182</v>
      </c>
      <c r="AG73" s="39" t="s">
        <v>182</v>
      </c>
      <c r="AH73" s="39" t="s">
        <v>182</v>
      </c>
      <c r="AI73" s="39" t="s">
        <v>182</v>
      </c>
      <c r="AJ73" s="39" t="s">
        <v>182</v>
      </c>
      <c r="AK73" s="39" t="s">
        <v>182</v>
      </c>
      <c r="AL73" s="39" t="s">
        <v>182</v>
      </c>
      <c r="AM73" s="138"/>
      <c r="AN73" s="157">
        <v>93160</v>
      </c>
      <c r="AO73" s="160">
        <f t="shared" si="1"/>
        <v>93160</v>
      </c>
      <c r="AP73" s="22"/>
      <c r="AQ73" s="22"/>
      <c r="AR73" s="22"/>
      <c r="AS73" s="22"/>
    </row>
    <row r="74" spans="1:45" ht="112.5" customHeight="1" x14ac:dyDescent="0.25">
      <c r="A74" s="32" t="s">
        <v>537</v>
      </c>
      <c r="B74" s="49" t="s">
        <v>422</v>
      </c>
      <c r="C74" s="49" t="s">
        <v>423</v>
      </c>
      <c r="D74" s="82" t="s">
        <v>89</v>
      </c>
      <c r="E74" s="82" t="s">
        <v>88</v>
      </c>
      <c r="F74" s="33" t="s">
        <v>424</v>
      </c>
      <c r="G74" s="96">
        <v>12923</v>
      </c>
      <c r="H74" s="84" t="s">
        <v>425</v>
      </c>
      <c r="I74" s="86">
        <v>44170</v>
      </c>
      <c r="J74" s="86">
        <v>44535</v>
      </c>
      <c r="K74" s="97" t="s">
        <v>406</v>
      </c>
      <c r="L74" s="87" t="s">
        <v>407</v>
      </c>
      <c r="M74" s="33" t="s">
        <v>408</v>
      </c>
      <c r="N74" s="88">
        <v>43831</v>
      </c>
      <c r="O74" s="98">
        <v>87420</v>
      </c>
      <c r="P74" s="90">
        <v>12934</v>
      </c>
      <c r="Q74" s="88">
        <v>44166</v>
      </c>
      <c r="R74" s="88">
        <v>44196</v>
      </c>
      <c r="S74" s="39">
        <v>117.127</v>
      </c>
      <c r="T74" s="91" t="s">
        <v>406</v>
      </c>
      <c r="U74" s="91" t="s">
        <v>252</v>
      </c>
      <c r="V74" s="39" t="s">
        <v>182</v>
      </c>
      <c r="W74" s="39" t="s">
        <v>426</v>
      </c>
      <c r="X74" s="39" t="s">
        <v>182</v>
      </c>
      <c r="Y74" s="39" t="s">
        <v>182</v>
      </c>
      <c r="Z74" s="39" t="s">
        <v>182</v>
      </c>
      <c r="AA74" s="39" t="s">
        <v>182</v>
      </c>
      <c r="AB74" s="39" t="s">
        <v>182</v>
      </c>
      <c r="AC74" s="138" t="s">
        <v>182</v>
      </c>
      <c r="AD74" s="138" t="s">
        <v>182</v>
      </c>
      <c r="AE74" s="39" t="s">
        <v>182</v>
      </c>
      <c r="AF74" s="39" t="s">
        <v>182</v>
      </c>
      <c r="AG74" s="39" t="s">
        <v>182</v>
      </c>
      <c r="AH74" s="39" t="s">
        <v>182</v>
      </c>
      <c r="AI74" s="39" t="s">
        <v>182</v>
      </c>
      <c r="AJ74" s="39" t="s">
        <v>182</v>
      </c>
      <c r="AK74" s="39" t="s">
        <v>182</v>
      </c>
      <c r="AL74" s="39" t="s">
        <v>182</v>
      </c>
      <c r="AM74" s="138"/>
      <c r="AN74" s="157">
        <v>77220</v>
      </c>
      <c r="AO74" s="160">
        <f t="shared" si="1"/>
        <v>77220</v>
      </c>
      <c r="AP74" s="22"/>
      <c r="AQ74" s="22"/>
      <c r="AR74" s="22"/>
      <c r="AS74" s="22"/>
    </row>
    <row r="75" spans="1:45" ht="112.5" customHeight="1" x14ac:dyDescent="0.25">
      <c r="A75" s="32" t="s">
        <v>538</v>
      </c>
      <c r="B75" s="49" t="s">
        <v>422</v>
      </c>
      <c r="C75" s="49" t="s">
        <v>423</v>
      </c>
      <c r="D75" s="82" t="s">
        <v>89</v>
      </c>
      <c r="E75" s="82" t="s">
        <v>88</v>
      </c>
      <c r="F75" s="33" t="s">
        <v>424</v>
      </c>
      <c r="G75" s="96">
        <v>12923</v>
      </c>
      <c r="H75" s="84" t="s">
        <v>646</v>
      </c>
      <c r="I75" s="39" t="s">
        <v>182</v>
      </c>
      <c r="J75" s="39" t="s">
        <v>182</v>
      </c>
      <c r="K75" s="97" t="s">
        <v>643</v>
      </c>
      <c r="L75" s="87" t="s">
        <v>407</v>
      </c>
      <c r="M75" s="33" t="s">
        <v>408</v>
      </c>
      <c r="N75" s="88">
        <v>44245</v>
      </c>
      <c r="O75" s="98">
        <v>471580</v>
      </c>
      <c r="P75" s="90"/>
      <c r="Q75" s="88">
        <v>44245</v>
      </c>
      <c r="R75" s="88">
        <v>44561</v>
      </c>
      <c r="S75" s="39" t="s">
        <v>260</v>
      </c>
      <c r="T75" s="91"/>
      <c r="U75" s="91" t="s">
        <v>252</v>
      </c>
      <c r="V75" s="39" t="s">
        <v>182</v>
      </c>
      <c r="W75" s="39" t="s">
        <v>149</v>
      </c>
      <c r="X75" s="39" t="s">
        <v>182</v>
      </c>
      <c r="Y75" s="39" t="s">
        <v>182</v>
      </c>
      <c r="Z75" s="39" t="s">
        <v>182</v>
      </c>
      <c r="AA75" s="39" t="s">
        <v>182</v>
      </c>
      <c r="AB75" s="39" t="s">
        <v>182</v>
      </c>
      <c r="AC75" s="138" t="s">
        <v>182</v>
      </c>
      <c r="AD75" s="138" t="s">
        <v>182</v>
      </c>
      <c r="AE75" s="39" t="s">
        <v>182</v>
      </c>
      <c r="AF75" s="39" t="s">
        <v>182</v>
      </c>
      <c r="AG75" s="39" t="s">
        <v>182</v>
      </c>
      <c r="AH75" s="39" t="s">
        <v>182</v>
      </c>
      <c r="AI75" s="39" t="s">
        <v>182</v>
      </c>
      <c r="AJ75" s="39" t="s">
        <v>182</v>
      </c>
      <c r="AK75" s="39" t="s">
        <v>182</v>
      </c>
      <c r="AL75" s="39" t="s">
        <v>182</v>
      </c>
      <c r="AM75" s="138"/>
      <c r="AN75" s="157">
        <v>12870</v>
      </c>
      <c r="AO75" s="160">
        <f t="shared" si="1"/>
        <v>12870</v>
      </c>
      <c r="AP75" s="22"/>
      <c r="AQ75" s="22"/>
      <c r="AR75" s="22"/>
      <c r="AS75" s="22"/>
    </row>
    <row r="76" spans="1:45" ht="112.5" customHeight="1" x14ac:dyDescent="0.25">
      <c r="A76" s="32" t="s">
        <v>539</v>
      </c>
      <c r="B76" s="49" t="s">
        <v>433</v>
      </c>
      <c r="C76" s="49" t="s">
        <v>434</v>
      </c>
      <c r="D76" s="82" t="s">
        <v>89</v>
      </c>
      <c r="E76" s="82" t="s">
        <v>88</v>
      </c>
      <c r="F76" s="33" t="s">
        <v>431</v>
      </c>
      <c r="G76" s="96">
        <v>12944</v>
      </c>
      <c r="H76" s="84" t="s">
        <v>432</v>
      </c>
      <c r="I76" s="86">
        <v>44175</v>
      </c>
      <c r="J76" s="86">
        <v>44540</v>
      </c>
      <c r="K76" s="97" t="s">
        <v>409</v>
      </c>
      <c r="L76" s="87" t="s">
        <v>410</v>
      </c>
      <c r="M76" s="33" t="s">
        <v>168</v>
      </c>
      <c r="N76" s="88">
        <v>44231</v>
      </c>
      <c r="O76" s="100">
        <v>45800</v>
      </c>
      <c r="P76" s="90">
        <v>12977</v>
      </c>
      <c r="Q76" s="88">
        <v>44231</v>
      </c>
      <c r="R76" s="88">
        <v>44561</v>
      </c>
      <c r="S76" s="39">
        <v>101.117</v>
      </c>
      <c r="T76" s="91" t="s">
        <v>409</v>
      </c>
      <c r="U76" s="91" t="s">
        <v>252</v>
      </c>
      <c r="V76" s="39" t="s">
        <v>182</v>
      </c>
      <c r="W76" s="39" t="s">
        <v>149</v>
      </c>
      <c r="X76" s="39" t="s">
        <v>182</v>
      </c>
      <c r="Y76" s="39" t="s">
        <v>182</v>
      </c>
      <c r="Z76" s="39" t="s">
        <v>182</v>
      </c>
      <c r="AA76" s="39" t="s">
        <v>182</v>
      </c>
      <c r="AB76" s="39" t="s">
        <v>182</v>
      </c>
      <c r="AC76" s="138" t="s">
        <v>182</v>
      </c>
      <c r="AD76" s="138" t="s">
        <v>182</v>
      </c>
      <c r="AE76" s="39" t="s">
        <v>182</v>
      </c>
      <c r="AF76" s="39" t="s">
        <v>182</v>
      </c>
      <c r="AG76" s="39" t="s">
        <v>182</v>
      </c>
      <c r="AH76" s="39" t="s">
        <v>182</v>
      </c>
      <c r="AI76" s="39" t="s">
        <v>182</v>
      </c>
      <c r="AJ76" s="39" t="s">
        <v>182</v>
      </c>
      <c r="AK76" s="39" t="s">
        <v>182</v>
      </c>
      <c r="AL76" s="39" t="s">
        <v>182</v>
      </c>
      <c r="AM76" s="138"/>
      <c r="AN76" s="157">
        <f>3850+4950+3850+1870+1980+1430</f>
        <v>17930</v>
      </c>
      <c r="AO76" s="160">
        <f t="shared" si="1"/>
        <v>17930</v>
      </c>
      <c r="AP76" s="22"/>
      <c r="AQ76" s="22"/>
      <c r="AR76" s="22"/>
      <c r="AS76" s="22"/>
    </row>
    <row r="77" spans="1:45" ht="112.5" customHeight="1" x14ac:dyDescent="0.25">
      <c r="A77" s="32" t="s">
        <v>540</v>
      </c>
      <c r="B77" s="49" t="s">
        <v>427</v>
      </c>
      <c r="C77" s="49" t="s">
        <v>428</v>
      </c>
      <c r="D77" s="82" t="s">
        <v>89</v>
      </c>
      <c r="E77" s="82" t="s">
        <v>88</v>
      </c>
      <c r="F77" s="33" t="s">
        <v>429</v>
      </c>
      <c r="G77" s="96">
        <v>12901</v>
      </c>
      <c r="H77" s="84" t="s">
        <v>430</v>
      </c>
      <c r="I77" s="86">
        <v>44105</v>
      </c>
      <c r="J77" s="86">
        <v>44196</v>
      </c>
      <c r="K77" s="97" t="s">
        <v>411</v>
      </c>
      <c r="L77" s="87" t="s">
        <v>412</v>
      </c>
      <c r="M77" s="33" t="s">
        <v>413</v>
      </c>
      <c r="N77" s="88">
        <v>44106</v>
      </c>
      <c r="O77" s="100">
        <v>3360</v>
      </c>
      <c r="P77" s="90">
        <v>12901</v>
      </c>
      <c r="Q77" s="88">
        <v>44106</v>
      </c>
      <c r="R77" s="88">
        <v>44196</v>
      </c>
      <c r="S77" s="39">
        <v>117</v>
      </c>
      <c r="T77" s="91" t="s">
        <v>411</v>
      </c>
      <c r="U77" s="91" t="s">
        <v>252</v>
      </c>
      <c r="V77" s="39" t="s">
        <v>182</v>
      </c>
      <c r="W77" s="39" t="s">
        <v>149</v>
      </c>
      <c r="X77" s="39" t="s">
        <v>182</v>
      </c>
      <c r="Y77" s="39" t="s">
        <v>182</v>
      </c>
      <c r="Z77" s="39" t="s">
        <v>182</v>
      </c>
      <c r="AA77" s="39" t="s">
        <v>182</v>
      </c>
      <c r="AB77" s="39" t="s">
        <v>182</v>
      </c>
      <c r="AC77" s="39" t="s">
        <v>182</v>
      </c>
      <c r="AD77" s="39" t="s">
        <v>182</v>
      </c>
      <c r="AE77" s="39" t="s">
        <v>182</v>
      </c>
      <c r="AF77" s="39" t="s">
        <v>182</v>
      </c>
      <c r="AG77" s="39" t="s">
        <v>182</v>
      </c>
      <c r="AH77" s="39" t="s">
        <v>182</v>
      </c>
      <c r="AI77" s="39" t="s">
        <v>182</v>
      </c>
      <c r="AJ77" s="39" t="s">
        <v>182</v>
      </c>
      <c r="AK77" s="39" t="s">
        <v>182</v>
      </c>
      <c r="AL77" s="39" t="s">
        <v>182</v>
      </c>
      <c r="AM77" s="39"/>
      <c r="AN77" s="157">
        <v>3630</v>
      </c>
      <c r="AO77" s="160">
        <f t="shared" si="1"/>
        <v>3630</v>
      </c>
      <c r="AP77" s="22"/>
      <c r="AQ77" s="22"/>
      <c r="AR77" s="22"/>
      <c r="AS77" s="22"/>
    </row>
    <row r="78" spans="1:45" ht="112.5" customHeight="1" x14ac:dyDescent="0.25">
      <c r="A78" s="32" t="s">
        <v>541</v>
      </c>
      <c r="B78" s="146" t="s">
        <v>446</v>
      </c>
      <c r="C78" s="146" t="s">
        <v>450</v>
      </c>
      <c r="D78" s="140" t="s">
        <v>89</v>
      </c>
      <c r="E78" s="140" t="s">
        <v>88</v>
      </c>
      <c r="F78" s="141" t="s">
        <v>665</v>
      </c>
      <c r="G78" s="142">
        <v>12902</v>
      </c>
      <c r="H78" s="143" t="s">
        <v>447</v>
      </c>
      <c r="I78" s="39" t="s">
        <v>182</v>
      </c>
      <c r="J78" s="39" t="s">
        <v>182</v>
      </c>
      <c r="K78" s="144" t="s">
        <v>448</v>
      </c>
      <c r="L78" s="145" t="s">
        <v>445</v>
      </c>
      <c r="M78" s="33" t="s">
        <v>469</v>
      </c>
      <c r="N78" s="88" t="s">
        <v>470</v>
      </c>
      <c r="O78" s="100">
        <v>157840.78</v>
      </c>
      <c r="P78" s="39" t="s">
        <v>182</v>
      </c>
      <c r="Q78" s="88">
        <v>44238</v>
      </c>
      <c r="R78" s="88">
        <v>44561</v>
      </c>
      <c r="S78" s="39" t="s">
        <v>260</v>
      </c>
      <c r="T78" s="91" t="s">
        <v>448</v>
      </c>
      <c r="U78" s="91" t="s">
        <v>252</v>
      </c>
      <c r="V78" s="39" t="s">
        <v>182</v>
      </c>
      <c r="W78" s="39" t="s">
        <v>149</v>
      </c>
      <c r="X78" s="39" t="s">
        <v>182</v>
      </c>
      <c r="Y78" s="39" t="s">
        <v>182</v>
      </c>
      <c r="Z78" s="39" t="s">
        <v>182</v>
      </c>
      <c r="AA78" s="39" t="s">
        <v>182</v>
      </c>
      <c r="AB78" s="39" t="s">
        <v>182</v>
      </c>
      <c r="AC78" s="39" t="s">
        <v>182</v>
      </c>
      <c r="AD78" s="39" t="s">
        <v>182</v>
      </c>
      <c r="AE78" s="39" t="s">
        <v>182</v>
      </c>
      <c r="AF78" s="39" t="s">
        <v>182</v>
      </c>
      <c r="AG78" s="39" t="s">
        <v>182</v>
      </c>
      <c r="AH78" s="39" t="s">
        <v>182</v>
      </c>
      <c r="AI78" s="39" t="s">
        <v>182</v>
      </c>
      <c r="AJ78" s="39" t="s">
        <v>182</v>
      </c>
      <c r="AK78" s="39" t="s">
        <v>182</v>
      </c>
      <c r="AL78" s="39" t="s">
        <v>182</v>
      </c>
      <c r="AM78" s="39"/>
      <c r="AN78" s="157">
        <f>9696.43+1492.57+4617.58+8271.04+12059.1+12269.31+4292.14+8029.6+8029.6</f>
        <v>68757.37</v>
      </c>
      <c r="AO78" s="160">
        <f t="shared" si="1"/>
        <v>68757.37</v>
      </c>
      <c r="AP78" s="22"/>
      <c r="AQ78" s="22"/>
      <c r="AR78" s="22"/>
      <c r="AS78" s="22"/>
    </row>
    <row r="79" spans="1:45" ht="112.5" customHeight="1" x14ac:dyDescent="0.25">
      <c r="A79" s="32" t="s">
        <v>544</v>
      </c>
      <c r="B79" s="146" t="s">
        <v>433</v>
      </c>
      <c r="C79" s="49" t="s">
        <v>434</v>
      </c>
      <c r="D79" s="140" t="s">
        <v>89</v>
      </c>
      <c r="E79" s="140" t="s">
        <v>88</v>
      </c>
      <c r="F79" s="141" t="s">
        <v>664</v>
      </c>
      <c r="G79" s="142">
        <v>12903</v>
      </c>
      <c r="H79" s="143" t="s">
        <v>432</v>
      </c>
      <c r="I79" s="39" t="s">
        <v>182</v>
      </c>
      <c r="J79" s="39" t="s">
        <v>182</v>
      </c>
      <c r="K79" s="144" t="s">
        <v>460</v>
      </c>
      <c r="L79" s="145" t="s">
        <v>459</v>
      </c>
      <c r="M79" s="33" t="s">
        <v>461</v>
      </c>
      <c r="N79" s="88">
        <v>44231</v>
      </c>
      <c r="O79" s="100">
        <v>21564</v>
      </c>
      <c r="P79" s="39" t="s">
        <v>182</v>
      </c>
      <c r="Q79" s="88">
        <v>44231</v>
      </c>
      <c r="R79" s="88">
        <v>44561</v>
      </c>
      <c r="S79" s="39" t="s">
        <v>260</v>
      </c>
      <c r="T79" s="91" t="s">
        <v>460</v>
      </c>
      <c r="U79" s="91" t="s">
        <v>252</v>
      </c>
      <c r="V79" s="39" t="s">
        <v>182</v>
      </c>
      <c r="W79" s="39" t="s">
        <v>149</v>
      </c>
      <c r="X79" s="39" t="s">
        <v>182</v>
      </c>
      <c r="Y79" s="39" t="s">
        <v>182</v>
      </c>
      <c r="Z79" s="39" t="s">
        <v>182</v>
      </c>
      <c r="AA79" s="39" t="s">
        <v>182</v>
      </c>
      <c r="AB79" s="39" t="s">
        <v>182</v>
      </c>
      <c r="AC79" s="39" t="s">
        <v>182</v>
      </c>
      <c r="AD79" s="39" t="s">
        <v>182</v>
      </c>
      <c r="AE79" s="39" t="s">
        <v>182</v>
      </c>
      <c r="AF79" s="39" t="s">
        <v>182</v>
      </c>
      <c r="AG79" s="39" t="s">
        <v>182</v>
      </c>
      <c r="AH79" s="39" t="s">
        <v>182</v>
      </c>
      <c r="AI79" s="39" t="s">
        <v>182</v>
      </c>
      <c r="AJ79" s="39" t="s">
        <v>182</v>
      </c>
      <c r="AK79" s="39" t="s">
        <v>182</v>
      </c>
      <c r="AL79" s="39" t="s">
        <v>182</v>
      </c>
      <c r="AM79" s="39"/>
      <c r="AN79" s="157">
        <f>4492.5+4492.5+174.08+2995+3000.99</f>
        <v>15155.07</v>
      </c>
      <c r="AO79" s="160">
        <f t="shared" si="1"/>
        <v>15155.07</v>
      </c>
      <c r="AP79" s="22"/>
      <c r="AQ79" s="22"/>
      <c r="AR79" s="22"/>
      <c r="AS79" s="22"/>
    </row>
    <row r="80" spans="1:45" ht="112.5" customHeight="1" x14ac:dyDescent="0.25">
      <c r="A80" s="32" t="s">
        <v>549</v>
      </c>
      <c r="B80" s="146" t="s">
        <v>545</v>
      </c>
      <c r="C80" s="49" t="s">
        <v>546</v>
      </c>
      <c r="D80" s="140" t="s">
        <v>89</v>
      </c>
      <c r="E80" s="140" t="s">
        <v>88</v>
      </c>
      <c r="F80" s="141" t="s">
        <v>663</v>
      </c>
      <c r="G80" s="142">
        <v>12904</v>
      </c>
      <c r="H80" s="143" t="s">
        <v>547</v>
      </c>
      <c r="I80" s="39" t="s">
        <v>182</v>
      </c>
      <c r="J80" s="39" t="s">
        <v>182</v>
      </c>
      <c r="K80" s="144" t="s">
        <v>543</v>
      </c>
      <c r="L80" s="145" t="s">
        <v>542</v>
      </c>
      <c r="M80" s="33" t="s">
        <v>548</v>
      </c>
      <c r="N80" s="88">
        <v>44166</v>
      </c>
      <c r="O80" s="100">
        <v>817437.48</v>
      </c>
      <c r="P80" s="90">
        <v>12933</v>
      </c>
      <c r="Q80" s="88">
        <v>44166</v>
      </c>
      <c r="R80" s="88">
        <v>44531</v>
      </c>
      <c r="S80" s="39" t="s">
        <v>260</v>
      </c>
      <c r="T80" s="91" t="s">
        <v>543</v>
      </c>
      <c r="U80" s="91" t="s">
        <v>252</v>
      </c>
      <c r="V80" s="39"/>
      <c r="W80" s="62" t="s">
        <v>146</v>
      </c>
      <c r="X80" s="39" t="s">
        <v>182</v>
      </c>
      <c r="Y80" s="39" t="s">
        <v>182</v>
      </c>
      <c r="Z80" s="39" t="s">
        <v>182</v>
      </c>
      <c r="AA80" s="39" t="s">
        <v>182</v>
      </c>
      <c r="AB80" s="39" t="s">
        <v>182</v>
      </c>
      <c r="AC80" s="39" t="s">
        <v>182</v>
      </c>
      <c r="AD80" s="39" t="s">
        <v>182</v>
      </c>
      <c r="AE80" s="39" t="s">
        <v>182</v>
      </c>
      <c r="AF80" s="39" t="s">
        <v>182</v>
      </c>
      <c r="AG80" s="39" t="s">
        <v>182</v>
      </c>
      <c r="AH80" s="39" t="s">
        <v>182</v>
      </c>
      <c r="AI80" s="39" t="s">
        <v>182</v>
      </c>
      <c r="AJ80" s="39" t="s">
        <v>182</v>
      </c>
      <c r="AK80" s="39" t="s">
        <v>182</v>
      </c>
      <c r="AL80" s="39" t="s">
        <v>182</v>
      </c>
      <c r="AM80" s="39"/>
      <c r="AN80" s="157">
        <f>4754.88+29320.83+41464.22+40082.08+5923.46+5923.46+5923.46+5923.46+1579.58+25865.75+5923.46+26655.57+6713.25+15697.18</f>
        <v>221750.63999999998</v>
      </c>
      <c r="AO80" s="160">
        <f t="shared" si="1"/>
        <v>221750.63999999998</v>
      </c>
      <c r="AP80" s="22"/>
      <c r="AQ80" s="22"/>
      <c r="AR80" s="22"/>
      <c r="AS80" s="22"/>
    </row>
    <row r="81" spans="1:45" ht="112.5" customHeight="1" x14ac:dyDescent="0.25">
      <c r="A81" s="32" t="s">
        <v>554</v>
      </c>
      <c r="B81" s="146" t="s">
        <v>558</v>
      </c>
      <c r="C81" s="49" t="s">
        <v>559</v>
      </c>
      <c r="D81" s="140" t="s">
        <v>89</v>
      </c>
      <c r="E81" s="140" t="s">
        <v>88</v>
      </c>
      <c r="F81" s="141" t="s">
        <v>662</v>
      </c>
      <c r="G81" s="142">
        <v>12905</v>
      </c>
      <c r="H81" s="143" t="s">
        <v>557</v>
      </c>
      <c r="I81" s="39" t="s">
        <v>182</v>
      </c>
      <c r="J81" s="39" t="s">
        <v>182</v>
      </c>
      <c r="K81" s="144" t="s">
        <v>556</v>
      </c>
      <c r="L81" s="145" t="s">
        <v>555</v>
      </c>
      <c r="M81" s="33" t="s">
        <v>560</v>
      </c>
      <c r="N81" s="88">
        <v>44239</v>
      </c>
      <c r="O81" s="100">
        <v>517333.92</v>
      </c>
      <c r="P81" s="90">
        <v>12994</v>
      </c>
      <c r="Q81" s="88">
        <v>44239</v>
      </c>
      <c r="R81" s="88">
        <v>44604</v>
      </c>
      <c r="S81" s="39" t="s">
        <v>260</v>
      </c>
      <c r="T81" s="91" t="s">
        <v>556</v>
      </c>
      <c r="U81" s="91" t="s">
        <v>252</v>
      </c>
      <c r="V81" s="39" t="s">
        <v>182</v>
      </c>
      <c r="W81" s="62" t="s">
        <v>146</v>
      </c>
      <c r="X81" s="39" t="s">
        <v>182</v>
      </c>
      <c r="Y81" s="39" t="s">
        <v>182</v>
      </c>
      <c r="Z81" s="39" t="s">
        <v>182</v>
      </c>
      <c r="AA81" s="39" t="s">
        <v>182</v>
      </c>
      <c r="AB81" s="39" t="s">
        <v>182</v>
      </c>
      <c r="AC81" s="39" t="s">
        <v>182</v>
      </c>
      <c r="AD81" s="39" t="s">
        <v>182</v>
      </c>
      <c r="AE81" s="39" t="s">
        <v>182</v>
      </c>
      <c r="AF81" s="39" t="s">
        <v>182</v>
      </c>
      <c r="AG81" s="39" t="s">
        <v>182</v>
      </c>
      <c r="AH81" s="39" t="s">
        <v>182</v>
      </c>
      <c r="AI81" s="39" t="s">
        <v>182</v>
      </c>
      <c r="AJ81" s="39" t="s">
        <v>182</v>
      </c>
      <c r="AK81" s="39" t="s">
        <v>182</v>
      </c>
      <c r="AL81" s="39" t="s">
        <v>182</v>
      </c>
      <c r="AM81" s="39"/>
      <c r="AN81" s="157">
        <f>5166.2+11817.6+7060.94+2406.54+375.77+2052.4+7638.65+2052.4+809.39+2486.02+8722.7+809.39+8722.7+2052.4+2486.02</f>
        <v>64659.119999999995</v>
      </c>
      <c r="AO81" s="160">
        <f t="shared" si="1"/>
        <v>64659.119999999995</v>
      </c>
      <c r="AP81" s="22"/>
      <c r="AQ81" s="22"/>
      <c r="AR81" s="22"/>
      <c r="AS81" s="22"/>
    </row>
    <row r="82" spans="1:45" ht="112.5" customHeight="1" x14ac:dyDescent="0.25">
      <c r="A82" s="32" t="s">
        <v>561</v>
      </c>
      <c r="B82" s="146" t="s">
        <v>565</v>
      </c>
      <c r="C82" s="49" t="s">
        <v>567</v>
      </c>
      <c r="D82" s="140" t="s">
        <v>89</v>
      </c>
      <c r="E82" s="140" t="s">
        <v>88</v>
      </c>
      <c r="F82" s="141" t="s">
        <v>661</v>
      </c>
      <c r="G82" s="142">
        <v>12906</v>
      </c>
      <c r="H82" s="143" t="s">
        <v>566</v>
      </c>
      <c r="I82" s="39" t="s">
        <v>182</v>
      </c>
      <c r="J82" s="39" t="s">
        <v>182</v>
      </c>
      <c r="K82" s="144" t="s">
        <v>562</v>
      </c>
      <c r="L82" s="145" t="s">
        <v>563</v>
      </c>
      <c r="M82" s="33" t="s">
        <v>564</v>
      </c>
      <c r="N82" s="88">
        <v>44279</v>
      </c>
      <c r="O82" s="100">
        <v>56250</v>
      </c>
      <c r="P82" s="90">
        <v>13025</v>
      </c>
      <c r="Q82" s="88">
        <v>44279</v>
      </c>
      <c r="R82" s="88">
        <v>44644</v>
      </c>
      <c r="S82" s="39" t="s">
        <v>260</v>
      </c>
      <c r="T82" s="91" t="s">
        <v>562</v>
      </c>
      <c r="U82" s="91" t="s">
        <v>252</v>
      </c>
      <c r="V82" s="39" t="s">
        <v>182</v>
      </c>
      <c r="W82" s="62" t="s">
        <v>146</v>
      </c>
      <c r="X82" s="39" t="s">
        <v>182</v>
      </c>
      <c r="Y82" s="39" t="s">
        <v>182</v>
      </c>
      <c r="Z82" s="39" t="s">
        <v>182</v>
      </c>
      <c r="AA82" s="39" t="s">
        <v>182</v>
      </c>
      <c r="AB82" s="39" t="s">
        <v>182</v>
      </c>
      <c r="AC82" s="39" t="s">
        <v>182</v>
      </c>
      <c r="AD82" s="39" t="s">
        <v>182</v>
      </c>
      <c r="AE82" s="39" t="s">
        <v>182</v>
      </c>
      <c r="AF82" s="39" t="s">
        <v>182</v>
      </c>
      <c r="AG82" s="39" t="s">
        <v>182</v>
      </c>
      <c r="AH82" s="39" t="s">
        <v>182</v>
      </c>
      <c r="AI82" s="39" t="s">
        <v>182</v>
      </c>
      <c r="AJ82" s="39" t="s">
        <v>182</v>
      </c>
      <c r="AK82" s="39" t="s">
        <v>182</v>
      </c>
      <c r="AL82" s="39" t="s">
        <v>182</v>
      </c>
      <c r="AM82" s="39"/>
      <c r="AN82" s="157">
        <f>1725+2925+675+1237.5+3975+6525+3187.5+1575+3075+525+4912.5+487.5+3300+975</f>
        <v>35100</v>
      </c>
      <c r="AO82" s="160">
        <f t="shared" si="1"/>
        <v>35100</v>
      </c>
      <c r="AP82" s="22"/>
      <c r="AQ82" s="22"/>
      <c r="AR82" s="22"/>
      <c r="AS82" s="22"/>
    </row>
    <row r="83" spans="1:45" ht="112.5" customHeight="1" x14ac:dyDescent="0.25">
      <c r="A83" s="32" t="s">
        <v>579</v>
      </c>
      <c r="B83" s="146" t="s">
        <v>572</v>
      </c>
      <c r="C83" s="49" t="s">
        <v>423</v>
      </c>
      <c r="D83" s="140" t="s">
        <v>89</v>
      </c>
      <c r="E83" s="140" t="s">
        <v>88</v>
      </c>
      <c r="F83" s="141" t="s">
        <v>660</v>
      </c>
      <c r="G83" s="142">
        <v>12908</v>
      </c>
      <c r="H83" s="143" t="s">
        <v>571</v>
      </c>
      <c r="I83" s="39" t="s">
        <v>182</v>
      </c>
      <c r="J83" s="39" t="s">
        <v>182</v>
      </c>
      <c r="K83" s="144" t="s">
        <v>568</v>
      </c>
      <c r="L83" s="145" t="s">
        <v>569</v>
      </c>
      <c r="M83" s="33" t="s">
        <v>570</v>
      </c>
      <c r="N83" s="88">
        <v>44245</v>
      </c>
      <c r="O83" s="100">
        <v>2325</v>
      </c>
      <c r="P83" s="90" t="s">
        <v>182</v>
      </c>
      <c r="Q83" s="88" t="s">
        <v>182</v>
      </c>
      <c r="R83" s="88"/>
      <c r="S83" s="39" t="s">
        <v>260</v>
      </c>
      <c r="T83" s="91" t="s">
        <v>568</v>
      </c>
      <c r="U83" s="91" t="s">
        <v>252</v>
      </c>
      <c r="V83" s="39" t="s">
        <v>182</v>
      </c>
      <c r="W83" s="62" t="s">
        <v>149</v>
      </c>
      <c r="X83" s="39" t="s">
        <v>182</v>
      </c>
      <c r="Y83" s="39" t="s">
        <v>182</v>
      </c>
      <c r="Z83" s="39" t="s">
        <v>182</v>
      </c>
      <c r="AA83" s="39" t="s">
        <v>182</v>
      </c>
      <c r="AB83" s="39" t="s">
        <v>182</v>
      </c>
      <c r="AC83" s="39" t="s">
        <v>182</v>
      </c>
      <c r="AD83" s="39" t="s">
        <v>182</v>
      </c>
      <c r="AE83" s="39" t="s">
        <v>182</v>
      </c>
      <c r="AF83" s="39" t="s">
        <v>182</v>
      </c>
      <c r="AG83" s="39" t="s">
        <v>182</v>
      </c>
      <c r="AH83" s="39" t="s">
        <v>182</v>
      </c>
      <c r="AI83" s="39" t="s">
        <v>182</v>
      </c>
      <c r="AJ83" s="39" t="s">
        <v>182</v>
      </c>
      <c r="AK83" s="39" t="s">
        <v>182</v>
      </c>
      <c r="AL83" s="39" t="s">
        <v>182</v>
      </c>
      <c r="AM83" s="39"/>
      <c r="AN83" s="157">
        <v>345</v>
      </c>
      <c r="AO83" s="160">
        <f t="shared" si="1"/>
        <v>345</v>
      </c>
      <c r="AP83" s="22"/>
      <c r="AQ83" s="22"/>
      <c r="AR83" s="22"/>
      <c r="AS83" s="22"/>
    </row>
    <row r="84" spans="1:45" ht="112.5" customHeight="1" x14ac:dyDescent="0.25">
      <c r="A84" s="32" t="s">
        <v>580</v>
      </c>
      <c r="B84" s="146" t="s">
        <v>576</v>
      </c>
      <c r="C84" s="49" t="s">
        <v>577</v>
      </c>
      <c r="D84" s="140" t="s">
        <v>89</v>
      </c>
      <c r="E84" s="140" t="s">
        <v>88</v>
      </c>
      <c r="F84" s="141" t="s">
        <v>659</v>
      </c>
      <c r="G84" s="142">
        <v>12909</v>
      </c>
      <c r="H84" s="143" t="s">
        <v>578</v>
      </c>
      <c r="I84" s="39" t="s">
        <v>182</v>
      </c>
      <c r="J84" s="39" t="s">
        <v>182</v>
      </c>
      <c r="K84" s="144" t="s">
        <v>575</v>
      </c>
      <c r="L84" s="148" t="s">
        <v>573</v>
      </c>
      <c r="M84" s="33" t="s">
        <v>574</v>
      </c>
      <c r="N84" s="88">
        <v>44319</v>
      </c>
      <c r="O84" s="100">
        <v>2521757.4</v>
      </c>
      <c r="P84" s="90" t="s">
        <v>182</v>
      </c>
      <c r="Q84" s="88">
        <v>44319</v>
      </c>
      <c r="R84" s="88">
        <v>44684</v>
      </c>
      <c r="S84" s="39" t="s">
        <v>260</v>
      </c>
      <c r="T84" s="91" t="s">
        <v>575</v>
      </c>
      <c r="U84" s="91" t="s">
        <v>252</v>
      </c>
      <c r="V84" s="39" t="s">
        <v>182</v>
      </c>
      <c r="W84" s="62" t="s">
        <v>146</v>
      </c>
      <c r="X84" s="39" t="s">
        <v>182</v>
      </c>
      <c r="Y84" s="39" t="s">
        <v>182</v>
      </c>
      <c r="Z84" s="39" t="s">
        <v>182</v>
      </c>
      <c r="AA84" s="39" t="s">
        <v>182</v>
      </c>
      <c r="AB84" s="39" t="s">
        <v>182</v>
      </c>
      <c r="AC84" s="39" t="s">
        <v>182</v>
      </c>
      <c r="AD84" s="39" t="s">
        <v>182</v>
      </c>
      <c r="AE84" s="39" t="s">
        <v>182</v>
      </c>
      <c r="AF84" s="39" t="s">
        <v>182</v>
      </c>
      <c r="AG84" s="39" t="s">
        <v>182</v>
      </c>
      <c r="AH84" s="39" t="s">
        <v>182</v>
      </c>
      <c r="AI84" s="39" t="s">
        <v>182</v>
      </c>
      <c r="AJ84" s="39" t="s">
        <v>182</v>
      </c>
      <c r="AK84" s="39" t="s">
        <v>182</v>
      </c>
      <c r="AL84" s="39" t="s">
        <v>182</v>
      </c>
      <c r="AM84" s="39"/>
      <c r="AN84" s="157">
        <f>10098.79+30296.37+65174.94+30296.37+4683.14+23932.31+6386.1+32107.29+25635.27+15752.38+25635.27+30296.37</f>
        <v>300294.60000000003</v>
      </c>
      <c r="AO84" s="160">
        <f t="shared" si="1"/>
        <v>300294.60000000003</v>
      </c>
      <c r="AP84" s="22"/>
      <c r="AQ84" s="22"/>
      <c r="AR84" s="22"/>
      <c r="AS84" s="22"/>
    </row>
    <row r="85" spans="1:45" ht="112.5" customHeight="1" x14ac:dyDescent="0.25">
      <c r="A85" s="32" t="s">
        <v>590</v>
      </c>
      <c r="B85" s="146" t="s">
        <v>584</v>
      </c>
      <c r="C85" s="39" t="s">
        <v>182</v>
      </c>
      <c r="D85" s="140" t="s">
        <v>89</v>
      </c>
      <c r="E85" s="140" t="s">
        <v>88</v>
      </c>
      <c r="F85" s="141" t="s">
        <v>658</v>
      </c>
      <c r="G85" s="142">
        <v>12910</v>
      </c>
      <c r="H85" s="39" t="s">
        <v>182</v>
      </c>
      <c r="I85" s="39" t="s">
        <v>182</v>
      </c>
      <c r="J85" s="39" t="s">
        <v>182</v>
      </c>
      <c r="K85" s="144" t="s">
        <v>581</v>
      </c>
      <c r="L85" s="148" t="s">
        <v>582</v>
      </c>
      <c r="M85" s="33" t="s">
        <v>585</v>
      </c>
      <c r="N85" s="88" t="s">
        <v>614</v>
      </c>
      <c r="O85" s="100">
        <v>22061.200000000001</v>
      </c>
      <c r="P85" s="90" t="s">
        <v>182</v>
      </c>
      <c r="Q85" s="88">
        <v>44347</v>
      </c>
      <c r="R85" s="88">
        <v>44501</v>
      </c>
      <c r="S85" s="39">
        <v>101</v>
      </c>
      <c r="T85" s="144" t="s">
        <v>581</v>
      </c>
      <c r="U85" s="91" t="s">
        <v>252</v>
      </c>
      <c r="W85" s="62" t="s">
        <v>150</v>
      </c>
      <c r="X85" s="39" t="s">
        <v>182</v>
      </c>
      <c r="Y85" s="39" t="s">
        <v>182</v>
      </c>
      <c r="Z85" s="39" t="s">
        <v>182</v>
      </c>
      <c r="AA85" s="39" t="s">
        <v>182</v>
      </c>
      <c r="AB85" s="39" t="s">
        <v>182</v>
      </c>
      <c r="AC85" s="39" t="s">
        <v>182</v>
      </c>
      <c r="AD85" s="39" t="s">
        <v>182</v>
      </c>
      <c r="AE85" s="39" t="s">
        <v>182</v>
      </c>
      <c r="AF85" s="39" t="s">
        <v>182</v>
      </c>
      <c r="AG85" s="39" t="s">
        <v>182</v>
      </c>
      <c r="AH85" s="39" t="s">
        <v>182</v>
      </c>
      <c r="AI85" s="39" t="s">
        <v>182</v>
      </c>
      <c r="AJ85" s="39" t="s">
        <v>182</v>
      </c>
      <c r="AK85" s="39" t="s">
        <v>182</v>
      </c>
      <c r="AL85" s="39" t="s">
        <v>182</v>
      </c>
      <c r="AM85" s="39"/>
      <c r="AN85" s="157">
        <v>22061.200000000001</v>
      </c>
      <c r="AO85" s="160">
        <f t="shared" si="1"/>
        <v>22061.200000000001</v>
      </c>
      <c r="AP85" s="22"/>
      <c r="AQ85" s="22"/>
      <c r="AR85" s="22"/>
      <c r="AS85" s="22"/>
    </row>
    <row r="86" spans="1:45" ht="112.5" customHeight="1" x14ac:dyDescent="0.25">
      <c r="A86" s="32" t="s">
        <v>591</v>
      </c>
      <c r="B86" s="146" t="s">
        <v>589</v>
      </c>
      <c r="C86" s="49" t="s">
        <v>342</v>
      </c>
      <c r="D86" s="140" t="s">
        <v>89</v>
      </c>
      <c r="E86" s="140" t="s">
        <v>88</v>
      </c>
      <c r="F86" s="141" t="s">
        <v>655</v>
      </c>
      <c r="G86" s="142">
        <v>12909</v>
      </c>
      <c r="H86" s="143" t="s">
        <v>343</v>
      </c>
      <c r="I86" s="39" t="s">
        <v>182</v>
      </c>
      <c r="J86" s="39" t="s">
        <v>182</v>
      </c>
      <c r="K86" s="144" t="s">
        <v>586</v>
      </c>
      <c r="L86" s="148" t="s">
        <v>587</v>
      </c>
      <c r="M86" s="33" t="s">
        <v>588</v>
      </c>
      <c r="N86" s="88">
        <v>44237</v>
      </c>
      <c r="O86" s="100">
        <v>4031.5</v>
      </c>
      <c r="P86" s="90" t="s">
        <v>182</v>
      </c>
      <c r="Q86" s="88">
        <v>44237</v>
      </c>
      <c r="R86" s="88">
        <v>44602</v>
      </c>
      <c r="S86" s="39" t="s">
        <v>260</v>
      </c>
      <c r="T86" s="144" t="s">
        <v>586</v>
      </c>
      <c r="U86" s="91" t="s">
        <v>252</v>
      </c>
      <c r="V86" s="39" t="s">
        <v>182</v>
      </c>
      <c r="W86" s="62" t="s">
        <v>149</v>
      </c>
      <c r="X86" s="39" t="s">
        <v>182</v>
      </c>
      <c r="Y86" s="39" t="s">
        <v>182</v>
      </c>
      <c r="Z86" s="39" t="s">
        <v>182</v>
      </c>
      <c r="AA86" s="39" t="s">
        <v>182</v>
      </c>
      <c r="AB86" s="39" t="s">
        <v>182</v>
      </c>
      <c r="AC86" s="39" t="s">
        <v>182</v>
      </c>
      <c r="AD86" s="39" t="s">
        <v>182</v>
      </c>
      <c r="AE86" s="39" t="s">
        <v>182</v>
      </c>
      <c r="AF86" s="39" t="s">
        <v>182</v>
      </c>
      <c r="AG86" s="39" t="s">
        <v>182</v>
      </c>
      <c r="AH86" s="39" t="s">
        <v>182</v>
      </c>
      <c r="AI86" s="39" t="s">
        <v>182</v>
      </c>
      <c r="AJ86" s="39" t="s">
        <v>182</v>
      </c>
      <c r="AK86" s="39" t="s">
        <v>182</v>
      </c>
      <c r="AL86" s="39" t="s">
        <v>182</v>
      </c>
      <c r="AM86" s="39"/>
      <c r="AN86" s="157">
        <f>1521+1635+818.5</f>
        <v>3974.5</v>
      </c>
      <c r="AO86" s="160">
        <f t="shared" si="1"/>
        <v>3974.5</v>
      </c>
      <c r="AP86" s="22"/>
      <c r="AQ86" s="22"/>
      <c r="AR86" s="22"/>
      <c r="AS86" s="22"/>
    </row>
    <row r="87" spans="1:45" ht="112.5" customHeight="1" x14ac:dyDescent="0.25">
      <c r="A87" s="32" t="s">
        <v>592</v>
      </c>
      <c r="B87" s="146" t="s">
        <v>593</v>
      </c>
      <c r="C87" s="49" t="s">
        <v>450</v>
      </c>
      <c r="D87" s="140" t="s">
        <v>89</v>
      </c>
      <c r="E87" s="140" t="s">
        <v>88</v>
      </c>
      <c r="F87" s="141" t="s">
        <v>655</v>
      </c>
      <c r="G87" s="142">
        <v>12910</v>
      </c>
      <c r="H87" s="143" t="s">
        <v>583</v>
      </c>
      <c r="I87" s="39" t="s">
        <v>182</v>
      </c>
      <c r="J87" s="39" t="s">
        <v>182</v>
      </c>
      <c r="K87" s="144" t="s">
        <v>594</v>
      </c>
      <c r="L87" s="148" t="s">
        <v>595</v>
      </c>
      <c r="M87" s="33" t="s">
        <v>596</v>
      </c>
      <c r="N87" s="88">
        <v>44343</v>
      </c>
      <c r="O87" s="100">
        <v>93740</v>
      </c>
      <c r="P87" s="90" t="s">
        <v>182</v>
      </c>
      <c r="Q87" s="88">
        <v>44343</v>
      </c>
      <c r="R87" s="88">
        <v>44522</v>
      </c>
      <c r="S87" s="39">
        <v>101</v>
      </c>
      <c r="T87" s="144" t="s">
        <v>594</v>
      </c>
      <c r="U87" s="91" t="s">
        <v>252</v>
      </c>
      <c r="V87" s="39" t="s">
        <v>182</v>
      </c>
      <c r="W87" s="62" t="s">
        <v>150</v>
      </c>
      <c r="X87" s="39" t="s">
        <v>182</v>
      </c>
      <c r="Y87" s="39" t="s">
        <v>182</v>
      </c>
      <c r="Z87" s="39" t="s">
        <v>182</v>
      </c>
      <c r="AA87" s="39" t="s">
        <v>182</v>
      </c>
      <c r="AB87" s="39" t="s">
        <v>182</v>
      </c>
      <c r="AC87" s="39" t="s">
        <v>182</v>
      </c>
      <c r="AD87" s="39" t="s">
        <v>182</v>
      </c>
      <c r="AE87" s="39" t="s">
        <v>182</v>
      </c>
      <c r="AF87" s="39" t="s">
        <v>182</v>
      </c>
      <c r="AG87" s="39" t="s">
        <v>182</v>
      </c>
      <c r="AH87" s="39" t="s">
        <v>182</v>
      </c>
      <c r="AI87" s="39" t="s">
        <v>182</v>
      </c>
      <c r="AJ87" s="39" t="s">
        <v>182</v>
      </c>
      <c r="AK87" s="39" t="s">
        <v>182</v>
      </c>
      <c r="AL87" s="39" t="s">
        <v>182</v>
      </c>
      <c r="AM87" s="39"/>
      <c r="AN87" s="157">
        <v>93740</v>
      </c>
      <c r="AO87" s="160">
        <f t="shared" si="1"/>
        <v>93740</v>
      </c>
      <c r="AP87" s="22"/>
      <c r="AQ87" s="22"/>
      <c r="AR87" s="22"/>
      <c r="AS87" s="22"/>
    </row>
    <row r="88" spans="1:45" ht="112.5" customHeight="1" x14ac:dyDescent="0.25">
      <c r="A88" s="32" t="s">
        <v>597</v>
      </c>
      <c r="B88" s="146" t="s">
        <v>589</v>
      </c>
      <c r="C88" s="49" t="s">
        <v>342</v>
      </c>
      <c r="D88" s="140" t="s">
        <v>89</v>
      </c>
      <c r="E88" s="140" t="s">
        <v>88</v>
      </c>
      <c r="F88" s="141" t="s">
        <v>655</v>
      </c>
      <c r="G88" s="142">
        <v>12911</v>
      </c>
      <c r="H88" s="143" t="s">
        <v>343</v>
      </c>
      <c r="I88" s="39" t="s">
        <v>182</v>
      </c>
      <c r="J88" s="39" t="s">
        <v>182</v>
      </c>
      <c r="K88" s="144" t="s">
        <v>598</v>
      </c>
      <c r="L88" s="148" t="s">
        <v>599</v>
      </c>
      <c r="M88" s="33" t="s">
        <v>157</v>
      </c>
      <c r="N88" s="88">
        <v>44237</v>
      </c>
      <c r="O88" s="100">
        <v>59610</v>
      </c>
      <c r="P88" s="90" t="s">
        <v>182</v>
      </c>
      <c r="Q88" s="88">
        <v>44237</v>
      </c>
      <c r="R88" s="88">
        <v>44561</v>
      </c>
      <c r="S88" s="39" t="s">
        <v>260</v>
      </c>
      <c r="T88" s="144" t="s">
        <v>598</v>
      </c>
      <c r="U88" s="91" t="s">
        <v>252</v>
      </c>
      <c r="V88" s="39" t="s">
        <v>182</v>
      </c>
      <c r="W88" s="62" t="s">
        <v>149</v>
      </c>
      <c r="X88" s="39" t="s">
        <v>182</v>
      </c>
      <c r="Y88" s="39" t="s">
        <v>182</v>
      </c>
      <c r="Z88" s="39" t="s">
        <v>182</v>
      </c>
      <c r="AA88" s="39" t="s">
        <v>182</v>
      </c>
      <c r="AB88" s="39" t="s">
        <v>182</v>
      </c>
      <c r="AC88" s="39" t="s">
        <v>182</v>
      </c>
      <c r="AD88" s="39" t="s">
        <v>182</v>
      </c>
      <c r="AE88" s="39" t="s">
        <v>182</v>
      </c>
      <c r="AF88" s="39" t="s">
        <v>182</v>
      </c>
      <c r="AG88" s="39" t="s">
        <v>182</v>
      </c>
      <c r="AH88" s="39" t="s">
        <v>182</v>
      </c>
      <c r="AI88" s="39" t="s">
        <v>182</v>
      </c>
      <c r="AJ88" s="39" t="s">
        <v>182</v>
      </c>
      <c r="AK88" s="39" t="s">
        <v>182</v>
      </c>
      <c r="AL88" s="39" t="s">
        <v>182</v>
      </c>
      <c r="AM88" s="39"/>
      <c r="AN88" s="157">
        <f>9883+2812</f>
        <v>12695</v>
      </c>
      <c r="AO88" s="160">
        <f t="shared" si="1"/>
        <v>12695</v>
      </c>
      <c r="AP88" s="22"/>
      <c r="AQ88" s="22"/>
      <c r="AR88" s="22"/>
      <c r="AS88" s="22"/>
    </row>
    <row r="89" spans="1:45" ht="112.5" customHeight="1" x14ac:dyDescent="0.25">
      <c r="A89" s="32" t="s">
        <v>605</v>
      </c>
      <c r="B89" s="146" t="s">
        <v>603</v>
      </c>
      <c r="C89" s="39" t="s">
        <v>182</v>
      </c>
      <c r="D89" s="140" t="s">
        <v>89</v>
      </c>
      <c r="E89" s="140" t="s">
        <v>88</v>
      </c>
      <c r="F89" s="141" t="s">
        <v>655</v>
      </c>
      <c r="G89" s="142">
        <v>12912</v>
      </c>
      <c r="H89" s="39" t="s">
        <v>182</v>
      </c>
      <c r="I89" s="39" t="s">
        <v>182</v>
      </c>
      <c r="J89" s="39" t="s">
        <v>182</v>
      </c>
      <c r="K89" s="144" t="s">
        <v>600</v>
      </c>
      <c r="L89" s="148" t="s">
        <v>601</v>
      </c>
      <c r="M89" s="33" t="s">
        <v>602</v>
      </c>
      <c r="N89" s="88">
        <v>44343</v>
      </c>
      <c r="O89" s="100">
        <v>93500</v>
      </c>
      <c r="P89" s="90" t="s">
        <v>182</v>
      </c>
      <c r="Q89" s="88">
        <v>44343</v>
      </c>
      <c r="R89" s="88">
        <v>44522</v>
      </c>
      <c r="S89" s="39">
        <v>101</v>
      </c>
      <c r="T89" s="144" t="s">
        <v>600</v>
      </c>
      <c r="U89" s="91" t="s">
        <v>252</v>
      </c>
      <c r="V89" s="39" t="s">
        <v>182</v>
      </c>
      <c r="W89" s="62" t="s">
        <v>150</v>
      </c>
      <c r="X89" s="39" t="s">
        <v>182</v>
      </c>
      <c r="Y89" s="39" t="s">
        <v>182</v>
      </c>
      <c r="Z89" s="39" t="s">
        <v>182</v>
      </c>
      <c r="AA89" s="39" t="s">
        <v>182</v>
      </c>
      <c r="AB89" s="39" t="s">
        <v>182</v>
      </c>
      <c r="AC89" s="39" t="s">
        <v>182</v>
      </c>
      <c r="AD89" s="39" t="s">
        <v>182</v>
      </c>
      <c r="AE89" s="39" t="s">
        <v>182</v>
      </c>
      <c r="AF89" s="39" t="s">
        <v>182</v>
      </c>
      <c r="AG89" s="39" t="s">
        <v>182</v>
      </c>
      <c r="AH89" s="39" t="s">
        <v>182</v>
      </c>
      <c r="AI89" s="39" t="s">
        <v>182</v>
      </c>
      <c r="AJ89" s="39" t="s">
        <v>182</v>
      </c>
      <c r="AK89" s="39" t="s">
        <v>182</v>
      </c>
      <c r="AL89" s="39" t="s">
        <v>182</v>
      </c>
      <c r="AM89" s="39"/>
      <c r="AN89" s="157">
        <v>93500</v>
      </c>
      <c r="AO89" s="160">
        <f t="shared" si="1"/>
        <v>93500</v>
      </c>
      <c r="AP89" s="22"/>
      <c r="AQ89" s="22"/>
      <c r="AR89" s="22"/>
      <c r="AS89" s="22"/>
    </row>
    <row r="90" spans="1:45" ht="112.5" customHeight="1" x14ac:dyDescent="0.25">
      <c r="A90" s="32" t="s">
        <v>606</v>
      </c>
      <c r="B90" s="146" t="s">
        <v>611</v>
      </c>
      <c r="C90" s="49" t="s">
        <v>610</v>
      </c>
      <c r="D90" s="140" t="s">
        <v>89</v>
      </c>
      <c r="E90" s="140" t="s">
        <v>88</v>
      </c>
      <c r="F90" s="141" t="s">
        <v>655</v>
      </c>
      <c r="G90" s="142">
        <v>12911</v>
      </c>
      <c r="H90" s="143" t="s">
        <v>609</v>
      </c>
      <c r="I90" s="39" t="s">
        <v>182</v>
      </c>
      <c r="J90" s="39" t="s">
        <v>182</v>
      </c>
      <c r="K90" s="144" t="s">
        <v>604</v>
      </c>
      <c r="L90" s="148" t="s">
        <v>607</v>
      </c>
      <c r="M90" s="33" t="s">
        <v>608</v>
      </c>
      <c r="N90" s="88">
        <v>44379</v>
      </c>
      <c r="O90" s="100">
        <v>794250</v>
      </c>
      <c r="P90" s="90" t="s">
        <v>182</v>
      </c>
      <c r="Q90" s="88">
        <v>44379</v>
      </c>
      <c r="R90" s="88">
        <v>44744</v>
      </c>
      <c r="S90" s="39" t="s">
        <v>615</v>
      </c>
      <c r="T90" s="144" t="s">
        <v>604</v>
      </c>
      <c r="U90" s="91" t="s">
        <v>252</v>
      </c>
      <c r="V90" s="39" t="s">
        <v>182</v>
      </c>
      <c r="W90" s="62" t="s">
        <v>150</v>
      </c>
      <c r="X90" s="39" t="s">
        <v>182</v>
      </c>
      <c r="Y90" s="39" t="s">
        <v>182</v>
      </c>
      <c r="Z90" s="39" t="s">
        <v>182</v>
      </c>
      <c r="AA90" s="39" t="s">
        <v>182</v>
      </c>
      <c r="AB90" s="39" t="s">
        <v>182</v>
      </c>
      <c r="AC90" s="39" t="s">
        <v>182</v>
      </c>
      <c r="AD90" s="39" t="s">
        <v>182</v>
      </c>
      <c r="AE90" s="39" t="s">
        <v>182</v>
      </c>
      <c r="AF90" s="39" t="s">
        <v>182</v>
      </c>
      <c r="AG90" s="39" t="s">
        <v>182</v>
      </c>
      <c r="AH90" s="39" t="s">
        <v>182</v>
      </c>
      <c r="AI90" s="39" t="s">
        <v>182</v>
      </c>
      <c r="AJ90" s="39" t="s">
        <v>182</v>
      </c>
      <c r="AK90" s="39" t="s">
        <v>182</v>
      </c>
      <c r="AL90" s="39" t="s">
        <v>182</v>
      </c>
      <c r="AM90" s="39"/>
      <c r="AN90" s="157">
        <f>48491.61+9234.48+6597.57+32934.9+24780.6+9636.9+8832.06+36948.51+48925.8+82411.38</f>
        <v>308793.81</v>
      </c>
      <c r="AO90" s="160">
        <f t="shared" si="1"/>
        <v>308793.81</v>
      </c>
      <c r="AP90" s="22"/>
      <c r="AQ90" s="22"/>
      <c r="AR90" s="22"/>
      <c r="AS90" s="22"/>
    </row>
    <row r="91" spans="1:45" ht="112.5" customHeight="1" x14ac:dyDescent="0.25">
      <c r="A91" s="32" t="s">
        <v>618</v>
      </c>
      <c r="B91" s="146" t="s">
        <v>620</v>
      </c>
      <c r="C91" s="49" t="s">
        <v>621</v>
      </c>
      <c r="D91" s="140" t="s">
        <v>89</v>
      </c>
      <c r="E91" s="140" t="s">
        <v>88</v>
      </c>
      <c r="F91" s="141" t="s">
        <v>622</v>
      </c>
      <c r="G91" s="142">
        <v>12733</v>
      </c>
      <c r="H91" s="143" t="s">
        <v>310</v>
      </c>
      <c r="I91" s="39" t="s">
        <v>182</v>
      </c>
      <c r="J91" s="39" t="s">
        <v>182</v>
      </c>
      <c r="K91" s="144" t="s">
        <v>623</v>
      </c>
      <c r="L91" s="148" t="s">
        <v>617</v>
      </c>
      <c r="M91" s="33" t="s">
        <v>624</v>
      </c>
      <c r="N91" s="88" t="s">
        <v>625</v>
      </c>
      <c r="O91" s="100">
        <v>39000</v>
      </c>
      <c r="P91" s="90" t="s">
        <v>182</v>
      </c>
      <c r="Q91" s="88">
        <v>43950</v>
      </c>
      <c r="R91" s="88">
        <v>44315</v>
      </c>
      <c r="S91" s="39" t="s">
        <v>626</v>
      </c>
      <c r="T91" s="144" t="s">
        <v>623</v>
      </c>
      <c r="U91" s="91" t="s">
        <v>252</v>
      </c>
      <c r="V91" s="39" t="s">
        <v>182</v>
      </c>
      <c r="W91" s="62" t="s">
        <v>146</v>
      </c>
      <c r="X91" s="39" t="s">
        <v>182</v>
      </c>
      <c r="Y91" s="39" t="s">
        <v>182</v>
      </c>
      <c r="Z91" s="39" t="s">
        <v>182</v>
      </c>
      <c r="AA91" s="39" t="s">
        <v>182</v>
      </c>
      <c r="AB91" s="39" t="s">
        <v>182</v>
      </c>
      <c r="AC91" s="39" t="s">
        <v>182</v>
      </c>
      <c r="AD91" s="39" t="s">
        <v>182</v>
      </c>
      <c r="AE91" s="39" t="s">
        <v>182</v>
      </c>
      <c r="AF91" s="39" t="s">
        <v>182</v>
      </c>
      <c r="AG91" s="39" t="s">
        <v>182</v>
      </c>
      <c r="AH91" s="39" t="s">
        <v>182</v>
      </c>
      <c r="AI91" s="39" t="s">
        <v>182</v>
      </c>
      <c r="AJ91" s="39" t="s">
        <v>182</v>
      </c>
      <c r="AK91" s="39" t="s">
        <v>182</v>
      </c>
      <c r="AL91" s="39" t="s">
        <v>182</v>
      </c>
      <c r="AM91" s="39"/>
      <c r="AN91" s="157">
        <v>15472.66</v>
      </c>
      <c r="AO91" s="160">
        <f t="shared" si="1"/>
        <v>15472.66</v>
      </c>
      <c r="AP91" s="22"/>
      <c r="AQ91" s="22"/>
      <c r="AR91" s="22"/>
      <c r="AS91" s="22"/>
    </row>
    <row r="92" spans="1:45" ht="112.5" customHeight="1" x14ac:dyDescent="0.25">
      <c r="A92" s="32" t="s">
        <v>619</v>
      </c>
      <c r="B92" s="146" t="s">
        <v>589</v>
      </c>
      <c r="C92" s="49" t="s">
        <v>342</v>
      </c>
      <c r="D92" s="140" t="s">
        <v>89</v>
      </c>
      <c r="E92" s="140" t="s">
        <v>88</v>
      </c>
      <c r="F92" s="141" t="s">
        <v>657</v>
      </c>
      <c r="G92" s="142">
        <v>12912</v>
      </c>
      <c r="H92" s="143" t="s">
        <v>343</v>
      </c>
      <c r="I92" s="39" t="s">
        <v>182</v>
      </c>
      <c r="J92" s="39" t="s">
        <v>182</v>
      </c>
      <c r="K92" s="144" t="s">
        <v>612</v>
      </c>
      <c r="L92" s="148" t="s">
        <v>613</v>
      </c>
      <c r="M92" s="33" t="s">
        <v>616</v>
      </c>
      <c r="N92" s="88">
        <v>44237</v>
      </c>
      <c r="O92" s="100">
        <v>40484</v>
      </c>
      <c r="P92" s="90" t="s">
        <v>182</v>
      </c>
      <c r="Q92" s="88">
        <v>44237</v>
      </c>
      <c r="R92" s="88">
        <v>44561</v>
      </c>
      <c r="S92" s="39" t="s">
        <v>260</v>
      </c>
      <c r="T92" s="144" t="s">
        <v>612</v>
      </c>
      <c r="U92" s="91" t="s">
        <v>252</v>
      </c>
      <c r="V92" s="39" t="s">
        <v>182</v>
      </c>
      <c r="W92" s="62" t="s">
        <v>149</v>
      </c>
      <c r="X92" s="39" t="s">
        <v>182</v>
      </c>
      <c r="Y92" s="39" t="s">
        <v>182</v>
      </c>
      <c r="Z92" s="39" t="s">
        <v>182</v>
      </c>
      <c r="AA92" s="39" t="s">
        <v>182</v>
      </c>
      <c r="AB92" s="39" t="s">
        <v>182</v>
      </c>
      <c r="AC92" s="39" t="s">
        <v>182</v>
      </c>
      <c r="AD92" s="39" t="s">
        <v>182</v>
      </c>
      <c r="AE92" s="39" t="s">
        <v>182</v>
      </c>
      <c r="AF92" s="39" t="s">
        <v>182</v>
      </c>
      <c r="AG92" s="39" t="s">
        <v>182</v>
      </c>
      <c r="AH92" s="39" t="s">
        <v>182</v>
      </c>
      <c r="AI92" s="39" t="s">
        <v>182</v>
      </c>
      <c r="AJ92" s="39" t="s">
        <v>182</v>
      </c>
      <c r="AK92" s="39" t="s">
        <v>182</v>
      </c>
      <c r="AL92" s="39" t="s">
        <v>182</v>
      </c>
      <c r="AM92" s="39"/>
      <c r="AN92" s="157">
        <f>2813.4+4905+685</f>
        <v>8403.4</v>
      </c>
      <c r="AO92" s="160">
        <f t="shared" si="1"/>
        <v>8403.4</v>
      </c>
      <c r="AP92" s="22"/>
      <c r="AQ92" s="22"/>
      <c r="AR92" s="22"/>
      <c r="AS92" s="22"/>
    </row>
    <row r="93" spans="1:45" ht="112.5" customHeight="1" x14ac:dyDescent="0.25">
      <c r="A93" s="32" t="s">
        <v>627</v>
      </c>
      <c r="B93" s="146" t="s">
        <v>633</v>
      </c>
      <c r="C93" s="49" t="s">
        <v>632</v>
      </c>
      <c r="D93" s="140" t="s">
        <v>89</v>
      </c>
      <c r="E93" s="140" t="s">
        <v>88</v>
      </c>
      <c r="F93" s="141" t="s">
        <v>654</v>
      </c>
      <c r="G93" s="39" t="s">
        <v>182</v>
      </c>
      <c r="H93" s="143" t="s">
        <v>631</v>
      </c>
      <c r="I93" s="39" t="s">
        <v>182</v>
      </c>
      <c r="J93" s="39" t="s">
        <v>182</v>
      </c>
      <c r="K93" s="144" t="s">
        <v>628</v>
      </c>
      <c r="L93" s="148" t="s">
        <v>629</v>
      </c>
      <c r="M93" s="33" t="s">
        <v>630</v>
      </c>
      <c r="N93" s="88">
        <v>44375</v>
      </c>
      <c r="O93" s="100">
        <v>85000</v>
      </c>
      <c r="P93" s="90" t="s">
        <v>182</v>
      </c>
      <c r="Q93" s="90" t="s">
        <v>182</v>
      </c>
      <c r="R93" s="90" t="s">
        <v>182</v>
      </c>
      <c r="S93" s="39" t="s">
        <v>615</v>
      </c>
      <c r="T93" s="144" t="s">
        <v>628</v>
      </c>
      <c r="U93" s="91" t="s">
        <v>252</v>
      </c>
      <c r="V93" s="39" t="s">
        <v>182</v>
      </c>
      <c r="W93" s="62" t="s">
        <v>149</v>
      </c>
      <c r="X93" s="39" t="s">
        <v>182</v>
      </c>
      <c r="Y93" s="39" t="s">
        <v>182</v>
      </c>
      <c r="Z93" s="39" t="s">
        <v>182</v>
      </c>
      <c r="AA93" s="39" t="s">
        <v>182</v>
      </c>
      <c r="AB93" s="39" t="s">
        <v>182</v>
      </c>
      <c r="AC93" s="39" t="s">
        <v>182</v>
      </c>
      <c r="AD93" s="39" t="s">
        <v>182</v>
      </c>
      <c r="AE93" s="39" t="s">
        <v>182</v>
      </c>
      <c r="AF93" s="39" t="s">
        <v>182</v>
      </c>
      <c r="AG93" s="39" t="s">
        <v>182</v>
      </c>
      <c r="AH93" s="39" t="s">
        <v>182</v>
      </c>
      <c r="AI93" s="39" t="s">
        <v>182</v>
      </c>
      <c r="AJ93" s="39" t="s">
        <v>182</v>
      </c>
      <c r="AK93" s="39" t="s">
        <v>182</v>
      </c>
      <c r="AL93" s="39" t="s">
        <v>182</v>
      </c>
      <c r="AM93" s="39"/>
      <c r="AN93" s="157">
        <v>14038.62</v>
      </c>
      <c r="AO93" s="160">
        <f t="shared" si="1"/>
        <v>14038.62</v>
      </c>
      <c r="AP93" s="22"/>
      <c r="AQ93" s="22"/>
      <c r="AR93" s="22"/>
      <c r="AS93" s="22"/>
    </row>
    <row r="94" spans="1:45" ht="112.5" customHeight="1" x14ac:dyDescent="0.25">
      <c r="A94" s="32" t="s">
        <v>634</v>
      </c>
      <c r="B94" s="146" t="s">
        <v>652</v>
      </c>
      <c r="C94" s="49" t="s">
        <v>653</v>
      </c>
      <c r="D94" s="140" t="s">
        <v>89</v>
      </c>
      <c r="E94" s="140" t="s">
        <v>88</v>
      </c>
      <c r="F94" s="141" t="s">
        <v>656</v>
      </c>
      <c r="G94" s="39" t="s">
        <v>182</v>
      </c>
      <c r="H94" s="143" t="s">
        <v>651</v>
      </c>
      <c r="I94" s="39" t="s">
        <v>182</v>
      </c>
      <c r="J94" s="39" t="s">
        <v>182</v>
      </c>
      <c r="K94" s="144" t="s">
        <v>637</v>
      </c>
      <c r="L94" s="148" t="s">
        <v>635</v>
      </c>
      <c r="M94" s="33" t="s">
        <v>636</v>
      </c>
      <c r="N94" s="88">
        <v>44278</v>
      </c>
      <c r="O94" s="100">
        <v>49200</v>
      </c>
      <c r="P94" s="90" t="s">
        <v>182</v>
      </c>
      <c r="Q94" s="88">
        <v>44278</v>
      </c>
      <c r="R94" s="88">
        <v>44561</v>
      </c>
      <c r="S94" s="39" t="s">
        <v>260</v>
      </c>
      <c r="T94" s="144" t="s">
        <v>637</v>
      </c>
      <c r="U94" s="91" t="s">
        <v>252</v>
      </c>
      <c r="V94" s="39" t="s">
        <v>182</v>
      </c>
      <c r="W94" s="62" t="s">
        <v>149</v>
      </c>
      <c r="X94" s="39" t="s">
        <v>182</v>
      </c>
      <c r="Y94" s="39" t="s">
        <v>182</v>
      </c>
      <c r="Z94" s="39" t="s">
        <v>182</v>
      </c>
      <c r="AA94" s="39" t="s">
        <v>182</v>
      </c>
      <c r="AB94" s="39" t="s">
        <v>182</v>
      </c>
      <c r="AC94" s="39" t="s">
        <v>182</v>
      </c>
      <c r="AD94" s="39" t="s">
        <v>182</v>
      </c>
      <c r="AE94" s="39" t="s">
        <v>182</v>
      </c>
      <c r="AF94" s="39" t="s">
        <v>182</v>
      </c>
      <c r="AG94" s="39" t="s">
        <v>182</v>
      </c>
      <c r="AH94" s="39" t="s">
        <v>182</v>
      </c>
      <c r="AI94" s="39" t="s">
        <v>182</v>
      </c>
      <c r="AJ94" s="39" t="s">
        <v>182</v>
      </c>
      <c r="AK94" s="39" t="s">
        <v>182</v>
      </c>
      <c r="AL94" s="39" t="s">
        <v>182</v>
      </c>
      <c r="AM94" s="39"/>
      <c r="AN94" s="157">
        <v>8200</v>
      </c>
      <c r="AO94" s="160">
        <f t="shared" si="1"/>
        <v>8200</v>
      </c>
      <c r="AP94" s="22"/>
      <c r="AQ94" s="22"/>
      <c r="AR94" s="22"/>
      <c r="AS94" s="22"/>
    </row>
    <row r="95" spans="1:45" ht="112.5" customHeight="1" x14ac:dyDescent="0.25">
      <c r="A95" s="32" t="s">
        <v>644</v>
      </c>
      <c r="B95" s="146" t="s">
        <v>641</v>
      </c>
      <c r="C95" s="49" t="s">
        <v>342</v>
      </c>
      <c r="D95" s="140" t="s">
        <v>89</v>
      </c>
      <c r="E95" s="140" t="s">
        <v>88</v>
      </c>
      <c r="F95" s="141" t="s">
        <v>666</v>
      </c>
      <c r="G95" s="39" t="s">
        <v>182</v>
      </c>
      <c r="H95" s="143" t="s">
        <v>642</v>
      </c>
      <c r="I95" s="39" t="s">
        <v>182</v>
      </c>
      <c r="J95" s="39" t="s">
        <v>182</v>
      </c>
      <c r="K95" s="144" t="s">
        <v>638</v>
      </c>
      <c r="L95" s="148" t="s">
        <v>639</v>
      </c>
      <c r="M95" s="33" t="s">
        <v>640</v>
      </c>
      <c r="N95" s="88">
        <v>44237</v>
      </c>
      <c r="O95" s="100">
        <v>9151.5</v>
      </c>
      <c r="P95" s="90" t="s">
        <v>182</v>
      </c>
      <c r="Q95" s="88">
        <v>44237</v>
      </c>
      <c r="R95" s="88">
        <v>44561</v>
      </c>
      <c r="S95" s="39" t="s">
        <v>260</v>
      </c>
      <c r="T95" s="144" t="s">
        <v>638</v>
      </c>
      <c r="U95" s="91" t="s">
        <v>252</v>
      </c>
      <c r="V95" s="39" t="s">
        <v>182</v>
      </c>
      <c r="W95" s="62" t="s">
        <v>149</v>
      </c>
      <c r="X95" s="39" t="s">
        <v>182</v>
      </c>
      <c r="Y95" s="39" t="s">
        <v>182</v>
      </c>
      <c r="Z95" s="39" t="s">
        <v>182</v>
      </c>
      <c r="AA95" s="39" t="s">
        <v>182</v>
      </c>
      <c r="AB95" s="39" t="s">
        <v>182</v>
      </c>
      <c r="AC95" s="39" t="s">
        <v>182</v>
      </c>
      <c r="AD95" s="39" t="s">
        <v>182</v>
      </c>
      <c r="AE95" s="39" t="s">
        <v>182</v>
      </c>
      <c r="AF95" s="39" t="s">
        <v>182</v>
      </c>
      <c r="AG95" s="39" t="s">
        <v>182</v>
      </c>
      <c r="AH95" s="39" t="s">
        <v>182</v>
      </c>
      <c r="AI95" s="39" t="s">
        <v>182</v>
      </c>
      <c r="AJ95" s="39" t="s">
        <v>182</v>
      </c>
      <c r="AK95" s="39" t="s">
        <v>182</v>
      </c>
      <c r="AL95" s="39" t="s">
        <v>182</v>
      </c>
      <c r="AM95" s="39"/>
      <c r="AN95" s="157">
        <f>984.1+1094.68+81.6</f>
        <v>2160.38</v>
      </c>
      <c r="AO95" s="160">
        <f t="shared" si="1"/>
        <v>2160.38</v>
      </c>
      <c r="AP95" s="22"/>
      <c r="AQ95" s="22"/>
      <c r="AR95" s="22"/>
      <c r="AS95" s="22"/>
    </row>
    <row r="96" spans="1:45" ht="112.5" customHeight="1" x14ac:dyDescent="0.25">
      <c r="A96" s="32" t="s">
        <v>645</v>
      </c>
      <c r="B96" s="146" t="s">
        <v>589</v>
      </c>
      <c r="C96" s="49" t="s">
        <v>342</v>
      </c>
      <c r="D96" s="140" t="s">
        <v>89</v>
      </c>
      <c r="E96" s="140" t="s">
        <v>88</v>
      </c>
      <c r="F96" s="141" t="s">
        <v>667</v>
      </c>
      <c r="G96" s="39" t="s">
        <v>182</v>
      </c>
      <c r="H96" s="143" t="s">
        <v>343</v>
      </c>
      <c r="I96" s="39" t="s">
        <v>182</v>
      </c>
      <c r="J96" s="39" t="s">
        <v>182</v>
      </c>
      <c r="K96" s="144" t="s">
        <v>648</v>
      </c>
      <c r="L96" s="148" t="s">
        <v>649</v>
      </c>
      <c r="M96" s="33" t="s">
        <v>650</v>
      </c>
      <c r="N96" s="88">
        <v>44237</v>
      </c>
      <c r="O96" s="100">
        <v>25521.5</v>
      </c>
      <c r="P96" s="90" t="s">
        <v>182</v>
      </c>
      <c r="Q96" s="88">
        <v>44237</v>
      </c>
      <c r="R96" s="88">
        <v>44561</v>
      </c>
      <c r="S96" s="39" t="s">
        <v>260</v>
      </c>
      <c r="T96" s="144" t="s">
        <v>648</v>
      </c>
      <c r="U96" s="91" t="s">
        <v>252</v>
      </c>
      <c r="V96" s="39" t="s">
        <v>182</v>
      </c>
      <c r="W96" s="62" t="s">
        <v>149</v>
      </c>
      <c r="X96" s="39" t="s">
        <v>182</v>
      </c>
      <c r="Y96" s="39" t="s">
        <v>182</v>
      </c>
      <c r="Z96" s="39" t="s">
        <v>182</v>
      </c>
      <c r="AA96" s="39" t="s">
        <v>182</v>
      </c>
      <c r="AB96" s="39" t="s">
        <v>182</v>
      </c>
      <c r="AC96" s="39" t="s">
        <v>182</v>
      </c>
      <c r="AD96" s="39" t="s">
        <v>182</v>
      </c>
      <c r="AE96" s="39" t="s">
        <v>182</v>
      </c>
      <c r="AF96" s="39" t="s">
        <v>182</v>
      </c>
      <c r="AG96" s="39" t="s">
        <v>182</v>
      </c>
      <c r="AH96" s="39" t="s">
        <v>182</v>
      </c>
      <c r="AI96" s="39" t="s">
        <v>182</v>
      </c>
      <c r="AJ96" s="39" t="s">
        <v>182</v>
      </c>
      <c r="AK96" s="39" t="s">
        <v>182</v>
      </c>
      <c r="AL96" s="39" t="s">
        <v>182</v>
      </c>
      <c r="AM96" s="39"/>
      <c r="AN96" s="157">
        <v>1443.5</v>
      </c>
      <c r="AO96" s="160">
        <f t="shared" ref="AO96:AO109" si="2">AM96+AN96</f>
        <v>1443.5</v>
      </c>
      <c r="AP96" s="22"/>
      <c r="AQ96" s="22"/>
      <c r="AR96" s="22"/>
      <c r="AS96" s="22"/>
    </row>
    <row r="97" spans="1:45" ht="112.5" customHeight="1" x14ac:dyDescent="0.25">
      <c r="A97" s="32" t="s">
        <v>647</v>
      </c>
      <c r="B97" s="146" t="s">
        <v>589</v>
      </c>
      <c r="C97" s="49" t="s">
        <v>668</v>
      </c>
      <c r="D97" s="140" t="s">
        <v>89</v>
      </c>
      <c r="E97" s="140" t="s">
        <v>88</v>
      </c>
      <c r="F97" s="141" t="s">
        <v>667</v>
      </c>
      <c r="G97" s="39" t="s">
        <v>182</v>
      </c>
      <c r="H97" s="143" t="s">
        <v>669</v>
      </c>
      <c r="I97" s="39" t="s">
        <v>182</v>
      </c>
      <c r="J97" s="39" t="s">
        <v>182</v>
      </c>
      <c r="K97" s="144" t="s">
        <v>670</v>
      </c>
      <c r="L97" s="148" t="s">
        <v>671</v>
      </c>
      <c r="M97" s="33" t="s">
        <v>723</v>
      </c>
      <c r="N97" s="88">
        <v>44237</v>
      </c>
      <c r="O97" s="100">
        <v>8404</v>
      </c>
      <c r="P97" s="90" t="s">
        <v>182</v>
      </c>
      <c r="Q97" s="88">
        <v>44237</v>
      </c>
      <c r="R97" s="90">
        <v>44561</v>
      </c>
      <c r="S97" s="90" t="s">
        <v>260</v>
      </c>
      <c r="T97" s="90" t="s">
        <v>182</v>
      </c>
      <c r="U97" s="91" t="s">
        <v>252</v>
      </c>
      <c r="V97" s="39" t="s">
        <v>182</v>
      </c>
      <c r="W97" s="62" t="s">
        <v>146</v>
      </c>
      <c r="X97" s="39" t="s">
        <v>182</v>
      </c>
      <c r="Y97" s="39" t="s">
        <v>182</v>
      </c>
      <c r="Z97" s="39" t="s">
        <v>182</v>
      </c>
      <c r="AA97" s="39" t="s">
        <v>182</v>
      </c>
      <c r="AB97" s="39" t="s">
        <v>182</v>
      </c>
      <c r="AC97" s="39" t="s">
        <v>182</v>
      </c>
      <c r="AD97" s="39" t="s">
        <v>182</v>
      </c>
      <c r="AE97" s="39" t="s">
        <v>182</v>
      </c>
      <c r="AF97" s="39" t="s">
        <v>182</v>
      </c>
      <c r="AG97" s="39" t="s">
        <v>182</v>
      </c>
      <c r="AH97" s="39" t="s">
        <v>182</v>
      </c>
      <c r="AI97" s="39" t="s">
        <v>182</v>
      </c>
      <c r="AJ97" s="39" t="s">
        <v>182</v>
      </c>
      <c r="AK97" s="39" t="s">
        <v>182</v>
      </c>
      <c r="AL97" s="39" t="s">
        <v>182</v>
      </c>
      <c r="AM97" s="39"/>
      <c r="AN97" s="157">
        <v>2225</v>
      </c>
      <c r="AO97" s="160">
        <f t="shared" si="2"/>
        <v>2225</v>
      </c>
      <c r="AP97" s="22"/>
      <c r="AQ97" s="22"/>
      <c r="AR97" s="22"/>
      <c r="AS97" s="22"/>
    </row>
    <row r="98" spans="1:45" ht="112.5" customHeight="1" x14ac:dyDescent="0.25">
      <c r="A98" s="32" t="s">
        <v>672</v>
      </c>
      <c r="B98" s="146" t="s">
        <v>572</v>
      </c>
      <c r="C98" s="49" t="s">
        <v>675</v>
      </c>
      <c r="D98" s="140" t="s">
        <v>89</v>
      </c>
      <c r="E98" s="140" t="s">
        <v>88</v>
      </c>
      <c r="F98" s="141" t="s">
        <v>674</v>
      </c>
      <c r="G98" s="39" t="s">
        <v>182</v>
      </c>
      <c r="H98" s="143" t="s">
        <v>676</v>
      </c>
      <c r="I98" s="39" t="s">
        <v>182</v>
      </c>
      <c r="J98" s="39" t="s">
        <v>182</v>
      </c>
      <c r="K98" s="144" t="s">
        <v>677</v>
      </c>
      <c r="L98" s="148" t="s">
        <v>712</v>
      </c>
      <c r="M98" s="33" t="s">
        <v>722</v>
      </c>
      <c r="N98" s="88">
        <v>44245</v>
      </c>
      <c r="O98" s="100">
        <v>10294</v>
      </c>
      <c r="P98" s="90" t="s">
        <v>182</v>
      </c>
      <c r="Q98" s="88">
        <v>44245</v>
      </c>
      <c r="R98" s="88">
        <v>44561</v>
      </c>
      <c r="S98" s="39" t="s">
        <v>260</v>
      </c>
      <c r="T98" s="90" t="s">
        <v>182</v>
      </c>
      <c r="U98" s="91" t="s">
        <v>252</v>
      </c>
      <c r="V98" s="39" t="s">
        <v>182</v>
      </c>
      <c r="W98" s="62" t="s">
        <v>149</v>
      </c>
      <c r="X98" s="39" t="s">
        <v>182</v>
      </c>
      <c r="Y98" s="39" t="s">
        <v>182</v>
      </c>
      <c r="Z98" s="39" t="s">
        <v>182</v>
      </c>
      <c r="AA98" s="39" t="s">
        <v>182</v>
      </c>
      <c r="AB98" s="39" t="s">
        <v>182</v>
      </c>
      <c r="AC98" s="39" t="s">
        <v>182</v>
      </c>
      <c r="AD98" s="39" t="s">
        <v>182</v>
      </c>
      <c r="AE98" s="39" t="s">
        <v>182</v>
      </c>
      <c r="AF98" s="39" t="s">
        <v>182</v>
      </c>
      <c r="AG98" s="39" t="s">
        <v>182</v>
      </c>
      <c r="AH98" s="39" t="s">
        <v>182</v>
      </c>
      <c r="AI98" s="39" t="s">
        <v>182</v>
      </c>
      <c r="AJ98" s="39" t="s">
        <v>182</v>
      </c>
      <c r="AK98" s="39" t="s">
        <v>182</v>
      </c>
      <c r="AL98" s="39" t="s">
        <v>182</v>
      </c>
      <c r="AM98" s="39"/>
      <c r="AN98" s="157">
        <f>6998+659.2</f>
        <v>7657.2</v>
      </c>
      <c r="AO98" s="160">
        <f t="shared" si="2"/>
        <v>7657.2</v>
      </c>
      <c r="AP98" s="22"/>
      <c r="AQ98" s="22"/>
      <c r="AR98" s="22"/>
      <c r="AS98" s="22"/>
    </row>
    <row r="99" spans="1:45" ht="112.5" customHeight="1" x14ac:dyDescent="0.25">
      <c r="A99" s="32" t="s">
        <v>673</v>
      </c>
      <c r="B99" s="146" t="s">
        <v>572</v>
      </c>
      <c r="C99" s="49" t="s">
        <v>675</v>
      </c>
      <c r="D99" s="140" t="s">
        <v>89</v>
      </c>
      <c r="E99" s="140" t="s">
        <v>88</v>
      </c>
      <c r="F99" s="141" t="s">
        <v>690</v>
      </c>
      <c r="G99" s="39" t="s">
        <v>182</v>
      </c>
      <c r="H99" s="143" t="s">
        <v>679</v>
      </c>
      <c r="I99" s="39" t="s">
        <v>182</v>
      </c>
      <c r="J99" s="39" t="s">
        <v>182</v>
      </c>
      <c r="K99" s="144" t="s">
        <v>680</v>
      </c>
      <c r="L99" s="148" t="s">
        <v>713</v>
      </c>
      <c r="M99" s="33" t="s">
        <v>714</v>
      </c>
      <c r="N99" s="88">
        <v>44245</v>
      </c>
      <c r="O99" s="100">
        <v>900</v>
      </c>
      <c r="P99" s="90" t="s">
        <v>182</v>
      </c>
      <c r="Q99" s="88">
        <v>44245</v>
      </c>
      <c r="R99" s="88">
        <v>44561</v>
      </c>
      <c r="S99" s="39" t="s">
        <v>260</v>
      </c>
      <c r="T99" s="90" t="s">
        <v>182</v>
      </c>
      <c r="U99" s="91" t="s">
        <v>252</v>
      </c>
      <c r="V99" s="39" t="s">
        <v>182</v>
      </c>
      <c r="W99" s="62" t="s">
        <v>149</v>
      </c>
      <c r="X99" s="39" t="s">
        <v>182</v>
      </c>
      <c r="Y99" s="39" t="s">
        <v>182</v>
      </c>
      <c r="Z99" s="39" t="s">
        <v>182</v>
      </c>
      <c r="AA99" s="39" t="s">
        <v>182</v>
      </c>
      <c r="AB99" s="39" t="s">
        <v>182</v>
      </c>
      <c r="AC99" s="39" t="s">
        <v>182</v>
      </c>
      <c r="AD99" s="39" t="s">
        <v>182</v>
      </c>
      <c r="AE99" s="39" t="s">
        <v>182</v>
      </c>
      <c r="AF99" s="39" t="s">
        <v>182</v>
      </c>
      <c r="AG99" s="39" t="s">
        <v>182</v>
      </c>
      <c r="AH99" s="39" t="s">
        <v>182</v>
      </c>
      <c r="AI99" s="39" t="s">
        <v>182</v>
      </c>
      <c r="AJ99" s="39" t="s">
        <v>182</v>
      </c>
      <c r="AK99" s="39" t="s">
        <v>182</v>
      </c>
      <c r="AL99" s="39" t="s">
        <v>182</v>
      </c>
      <c r="AM99" s="39"/>
      <c r="AN99" s="157">
        <v>900</v>
      </c>
      <c r="AO99" s="160">
        <f t="shared" ref="AO99:AO105" si="3">AN99+AM99</f>
        <v>900</v>
      </c>
      <c r="AP99" s="22"/>
      <c r="AQ99" s="22"/>
      <c r="AR99" s="22"/>
      <c r="AS99" s="22"/>
    </row>
    <row r="100" spans="1:45" ht="112.5" customHeight="1" x14ac:dyDescent="0.25">
      <c r="A100" s="32" t="s">
        <v>678</v>
      </c>
      <c r="B100" s="146" t="s">
        <v>433</v>
      </c>
      <c r="C100" s="49" t="s">
        <v>682</v>
      </c>
      <c r="D100" s="140" t="s">
        <v>89</v>
      </c>
      <c r="E100" s="140"/>
      <c r="F100" s="141" t="s">
        <v>689</v>
      </c>
      <c r="G100" s="39" t="s">
        <v>182</v>
      </c>
      <c r="H100" s="143" t="s">
        <v>683</v>
      </c>
      <c r="I100" s="39" t="s">
        <v>182</v>
      </c>
      <c r="J100" s="39" t="s">
        <v>182</v>
      </c>
      <c r="K100" s="144" t="s">
        <v>684</v>
      </c>
      <c r="L100" s="148" t="s">
        <v>459</v>
      </c>
      <c r="M100" s="33" t="s">
        <v>461</v>
      </c>
      <c r="N100" s="88">
        <v>44412</v>
      </c>
      <c r="O100" s="100">
        <v>29950</v>
      </c>
      <c r="P100" s="90" t="s">
        <v>182</v>
      </c>
      <c r="Q100" s="88">
        <v>44412</v>
      </c>
      <c r="R100" s="88">
        <v>44561</v>
      </c>
      <c r="S100" s="39" t="s">
        <v>260</v>
      </c>
      <c r="T100" s="90" t="s">
        <v>182</v>
      </c>
      <c r="U100" s="91" t="s">
        <v>252</v>
      </c>
      <c r="V100" s="39" t="s">
        <v>182</v>
      </c>
      <c r="W100" s="62" t="s">
        <v>149</v>
      </c>
      <c r="X100" s="39" t="s">
        <v>182</v>
      </c>
      <c r="Y100" s="39" t="s">
        <v>182</v>
      </c>
      <c r="Z100" s="39" t="s">
        <v>182</v>
      </c>
      <c r="AA100" s="39" t="s">
        <v>182</v>
      </c>
      <c r="AB100" s="39" t="s">
        <v>182</v>
      </c>
      <c r="AC100" s="39" t="s">
        <v>182</v>
      </c>
      <c r="AD100" s="39" t="s">
        <v>182</v>
      </c>
      <c r="AE100" s="39" t="s">
        <v>182</v>
      </c>
      <c r="AF100" s="39" t="s">
        <v>182</v>
      </c>
      <c r="AG100" s="39" t="s">
        <v>182</v>
      </c>
      <c r="AH100" s="39" t="s">
        <v>182</v>
      </c>
      <c r="AI100" s="39" t="s">
        <v>182</v>
      </c>
      <c r="AJ100" s="39" t="s">
        <v>182</v>
      </c>
      <c r="AK100" s="39" t="s">
        <v>182</v>
      </c>
      <c r="AL100" s="39" t="s">
        <v>182</v>
      </c>
      <c r="AM100" s="39"/>
      <c r="AN100" s="157">
        <f>3468.21+3971.37</f>
        <v>7439.58</v>
      </c>
      <c r="AO100" s="160">
        <f t="shared" si="3"/>
        <v>7439.58</v>
      </c>
      <c r="AP100" s="22"/>
      <c r="AQ100" s="22"/>
      <c r="AR100" s="22"/>
      <c r="AS100" s="22"/>
    </row>
    <row r="101" spans="1:45" ht="112.5" customHeight="1" x14ac:dyDescent="0.25">
      <c r="A101" s="32" t="s">
        <v>681</v>
      </c>
      <c r="B101" s="146" t="s">
        <v>572</v>
      </c>
      <c r="C101" s="49" t="s">
        <v>675</v>
      </c>
      <c r="D101" s="140" t="s">
        <v>89</v>
      </c>
      <c r="E101" s="140"/>
      <c r="F101" s="141" t="s">
        <v>688</v>
      </c>
      <c r="G101" s="39" t="s">
        <v>182</v>
      </c>
      <c r="H101" s="143" t="s">
        <v>686</v>
      </c>
      <c r="I101" s="39" t="s">
        <v>182</v>
      </c>
      <c r="J101" s="39" t="s">
        <v>182</v>
      </c>
      <c r="K101" s="144" t="s">
        <v>687</v>
      </c>
      <c r="L101" s="148" t="s">
        <v>715</v>
      </c>
      <c r="M101" s="33" t="s">
        <v>716</v>
      </c>
      <c r="N101" s="88">
        <v>44293</v>
      </c>
      <c r="O101" s="100">
        <v>2250</v>
      </c>
      <c r="P101" s="90" t="s">
        <v>182</v>
      </c>
      <c r="Q101" s="88">
        <v>44293</v>
      </c>
      <c r="R101" s="88">
        <v>44561</v>
      </c>
      <c r="S101" s="39" t="s">
        <v>260</v>
      </c>
      <c r="T101" s="90" t="s">
        <v>182</v>
      </c>
      <c r="U101" s="91" t="s">
        <v>252</v>
      </c>
      <c r="V101" s="39" t="s">
        <v>182</v>
      </c>
      <c r="W101" s="62" t="s">
        <v>149</v>
      </c>
      <c r="X101" s="39" t="s">
        <v>182</v>
      </c>
      <c r="Y101" s="39" t="s">
        <v>182</v>
      </c>
      <c r="Z101" s="39" t="s">
        <v>182</v>
      </c>
      <c r="AA101" s="39" t="s">
        <v>182</v>
      </c>
      <c r="AB101" s="39" t="s">
        <v>182</v>
      </c>
      <c r="AC101" s="39" t="s">
        <v>182</v>
      </c>
      <c r="AD101" s="39" t="s">
        <v>182</v>
      </c>
      <c r="AE101" s="39" t="s">
        <v>182</v>
      </c>
      <c r="AF101" s="39" t="s">
        <v>182</v>
      </c>
      <c r="AG101" s="39" t="s">
        <v>182</v>
      </c>
      <c r="AH101" s="39" t="s">
        <v>182</v>
      </c>
      <c r="AI101" s="39" t="s">
        <v>182</v>
      </c>
      <c r="AJ101" s="39" t="s">
        <v>182</v>
      </c>
      <c r="AK101" s="39" t="s">
        <v>182</v>
      </c>
      <c r="AL101" s="39" t="s">
        <v>182</v>
      </c>
      <c r="AM101" s="39"/>
      <c r="AN101" s="157">
        <v>1500</v>
      </c>
      <c r="AO101" s="160">
        <f t="shared" si="3"/>
        <v>1500</v>
      </c>
      <c r="AP101" s="22"/>
      <c r="AQ101" s="22"/>
      <c r="AR101" s="22"/>
      <c r="AS101" s="22"/>
    </row>
    <row r="102" spans="1:45" ht="112.5" customHeight="1" x14ac:dyDescent="0.25">
      <c r="A102" s="32" t="s">
        <v>685</v>
      </c>
      <c r="B102" s="146" t="s">
        <v>692</v>
      </c>
      <c r="C102" s="49" t="s">
        <v>693</v>
      </c>
      <c r="D102" s="140" t="s">
        <v>89</v>
      </c>
      <c r="E102" s="140"/>
      <c r="F102" s="141" t="s">
        <v>694</v>
      </c>
      <c r="G102" s="39" t="s">
        <v>182</v>
      </c>
      <c r="H102" s="143" t="s">
        <v>695</v>
      </c>
      <c r="I102" s="39" t="s">
        <v>182</v>
      </c>
      <c r="J102" s="39" t="s">
        <v>182</v>
      </c>
      <c r="K102" s="144" t="s">
        <v>696</v>
      </c>
      <c r="L102" s="148" t="s">
        <v>717</v>
      </c>
      <c r="M102" s="33" t="s">
        <v>719</v>
      </c>
      <c r="N102" s="88">
        <v>44144</v>
      </c>
      <c r="O102" s="100">
        <v>349653.68</v>
      </c>
      <c r="P102" s="90">
        <v>12927</v>
      </c>
      <c r="Q102" s="88">
        <v>44144</v>
      </c>
      <c r="R102" s="88">
        <v>44508</v>
      </c>
      <c r="S102" s="82" t="s">
        <v>319</v>
      </c>
      <c r="T102" s="90" t="s">
        <v>182</v>
      </c>
      <c r="U102" s="91" t="s">
        <v>252</v>
      </c>
      <c r="V102" s="39" t="s">
        <v>182</v>
      </c>
      <c r="W102" s="62" t="s">
        <v>219</v>
      </c>
      <c r="X102" s="39" t="s">
        <v>182</v>
      </c>
      <c r="Y102" s="39" t="s">
        <v>182</v>
      </c>
      <c r="Z102" s="39" t="s">
        <v>182</v>
      </c>
      <c r="AA102" s="39" t="s">
        <v>182</v>
      </c>
      <c r="AB102" s="39" t="s">
        <v>182</v>
      </c>
      <c r="AC102" s="39" t="s">
        <v>182</v>
      </c>
      <c r="AD102" s="39" t="s">
        <v>182</v>
      </c>
      <c r="AE102" s="39" t="s">
        <v>182</v>
      </c>
      <c r="AF102" s="39" t="s">
        <v>182</v>
      </c>
      <c r="AG102" s="39" t="s">
        <v>182</v>
      </c>
      <c r="AH102" s="39" t="s">
        <v>182</v>
      </c>
      <c r="AI102" s="39" t="s">
        <v>182</v>
      </c>
      <c r="AJ102" s="39" t="s">
        <v>182</v>
      </c>
      <c r="AK102" s="39" t="s">
        <v>182</v>
      </c>
      <c r="AL102" s="39" t="s">
        <v>182</v>
      </c>
      <c r="AM102" s="39"/>
      <c r="AN102" s="157">
        <f>28919.72+5301.09+2987.15+27188.78</f>
        <v>64396.74</v>
      </c>
      <c r="AO102" s="160">
        <f t="shared" si="3"/>
        <v>64396.74</v>
      </c>
      <c r="AP102" s="22"/>
      <c r="AQ102" s="22"/>
      <c r="AR102" s="22"/>
      <c r="AS102" s="22"/>
    </row>
    <row r="103" spans="1:45" ht="112.5" customHeight="1" x14ac:dyDescent="0.25">
      <c r="A103" s="32" t="s">
        <v>691</v>
      </c>
      <c r="B103" s="146" t="s">
        <v>698</v>
      </c>
      <c r="C103" s="49" t="s">
        <v>699</v>
      </c>
      <c r="D103" s="140" t="s">
        <v>89</v>
      </c>
      <c r="E103" s="140"/>
      <c r="F103" s="141" t="s">
        <v>700</v>
      </c>
      <c r="G103" s="39" t="s">
        <v>182</v>
      </c>
      <c r="H103" s="143" t="s">
        <v>701</v>
      </c>
      <c r="I103" s="39" t="s">
        <v>182</v>
      </c>
      <c r="J103" s="39" t="s">
        <v>182</v>
      </c>
      <c r="K103" s="144" t="s">
        <v>702</v>
      </c>
      <c r="L103" s="148" t="s">
        <v>718</v>
      </c>
      <c r="M103" s="33" t="s">
        <v>720</v>
      </c>
      <c r="N103" s="88">
        <v>44167</v>
      </c>
      <c r="O103" s="100">
        <v>39200</v>
      </c>
      <c r="P103" s="90">
        <v>12944</v>
      </c>
      <c r="Q103" s="88">
        <v>44167</v>
      </c>
      <c r="R103" s="88">
        <v>44531</v>
      </c>
      <c r="S103" s="39">
        <v>117</v>
      </c>
      <c r="T103" s="90" t="s">
        <v>182</v>
      </c>
      <c r="U103" s="91" t="s">
        <v>252</v>
      </c>
      <c r="V103" s="39" t="s">
        <v>182</v>
      </c>
      <c r="W103" s="33" t="s">
        <v>721</v>
      </c>
      <c r="X103" s="39" t="s">
        <v>182</v>
      </c>
      <c r="Y103" s="39" t="s">
        <v>182</v>
      </c>
      <c r="Z103" s="39" t="s">
        <v>182</v>
      </c>
      <c r="AA103" s="39" t="s">
        <v>182</v>
      </c>
      <c r="AB103" s="39" t="s">
        <v>182</v>
      </c>
      <c r="AC103" s="39" t="s">
        <v>182</v>
      </c>
      <c r="AD103" s="39" t="s">
        <v>182</v>
      </c>
      <c r="AE103" s="39" t="s">
        <v>182</v>
      </c>
      <c r="AF103" s="39" t="s">
        <v>182</v>
      </c>
      <c r="AG103" s="39" t="s">
        <v>182</v>
      </c>
      <c r="AH103" s="39" t="s">
        <v>182</v>
      </c>
      <c r="AI103" s="39" t="s">
        <v>182</v>
      </c>
      <c r="AJ103" s="39" t="s">
        <v>182</v>
      </c>
      <c r="AK103" s="39" t="s">
        <v>182</v>
      </c>
      <c r="AL103" s="39" t="s">
        <v>182</v>
      </c>
      <c r="AM103" s="39"/>
      <c r="AN103" s="157">
        <f>6240+11296.82</f>
        <v>17536.82</v>
      </c>
      <c r="AO103" s="160">
        <f t="shared" si="3"/>
        <v>17536.82</v>
      </c>
      <c r="AP103" s="22"/>
      <c r="AQ103" s="22"/>
      <c r="AR103" s="22"/>
      <c r="AS103" s="22"/>
    </row>
    <row r="104" spans="1:45" ht="112.5" customHeight="1" x14ac:dyDescent="0.25">
      <c r="A104" s="32" t="s">
        <v>697</v>
      </c>
      <c r="B104" s="146" t="s">
        <v>704</v>
      </c>
      <c r="C104" s="49" t="s">
        <v>705</v>
      </c>
      <c r="D104" s="140" t="s">
        <v>89</v>
      </c>
      <c r="E104" s="140"/>
      <c r="F104" s="141" t="s">
        <v>654</v>
      </c>
      <c r="G104" s="39" t="s">
        <v>182</v>
      </c>
      <c r="H104" s="143" t="s">
        <v>706</v>
      </c>
      <c r="I104" s="39" t="s">
        <v>182</v>
      </c>
      <c r="J104" s="39" t="s">
        <v>182</v>
      </c>
      <c r="K104" s="144" t="s">
        <v>707</v>
      </c>
      <c r="L104" s="148" t="s">
        <v>629</v>
      </c>
      <c r="M104" s="33" t="s">
        <v>630</v>
      </c>
      <c r="N104" s="88">
        <v>44405</v>
      </c>
      <c r="O104" s="100">
        <v>85000</v>
      </c>
      <c r="P104" s="90">
        <v>13076</v>
      </c>
      <c r="Q104" s="88">
        <v>44405</v>
      </c>
      <c r="R104" s="88">
        <v>44561</v>
      </c>
      <c r="S104" s="82" t="s">
        <v>319</v>
      </c>
      <c r="T104" s="90" t="s">
        <v>182</v>
      </c>
      <c r="U104" s="91" t="s">
        <v>252</v>
      </c>
      <c r="V104" s="39" t="s">
        <v>182</v>
      </c>
      <c r="W104" s="62" t="s">
        <v>149</v>
      </c>
      <c r="X104" s="39" t="s">
        <v>182</v>
      </c>
      <c r="Y104" s="39" t="s">
        <v>182</v>
      </c>
      <c r="Z104" s="39" t="s">
        <v>182</v>
      </c>
      <c r="AA104" s="39" t="s">
        <v>182</v>
      </c>
      <c r="AB104" s="39" t="s">
        <v>182</v>
      </c>
      <c r="AC104" s="39" t="s">
        <v>182</v>
      </c>
      <c r="AD104" s="39" t="s">
        <v>182</v>
      </c>
      <c r="AE104" s="39" t="s">
        <v>182</v>
      </c>
      <c r="AF104" s="39" t="s">
        <v>182</v>
      </c>
      <c r="AG104" s="39" t="s">
        <v>182</v>
      </c>
      <c r="AH104" s="39" t="s">
        <v>182</v>
      </c>
      <c r="AI104" s="39" t="s">
        <v>182</v>
      </c>
      <c r="AJ104" s="39" t="s">
        <v>182</v>
      </c>
      <c r="AK104" s="39" t="s">
        <v>182</v>
      </c>
      <c r="AL104" s="39" t="s">
        <v>182</v>
      </c>
      <c r="AM104" s="39"/>
      <c r="AN104" s="157">
        <v>9327.32</v>
      </c>
      <c r="AO104" s="160">
        <f t="shared" si="3"/>
        <v>9327.32</v>
      </c>
      <c r="AP104" s="22"/>
      <c r="AQ104" s="22"/>
      <c r="AR104" s="22"/>
      <c r="AS104" s="22"/>
    </row>
    <row r="105" spans="1:45" ht="112.5" customHeight="1" x14ac:dyDescent="0.25">
      <c r="A105" s="32" t="s">
        <v>703</v>
      </c>
      <c r="B105" s="146" t="s">
        <v>709</v>
      </c>
      <c r="C105" s="49" t="s">
        <v>317</v>
      </c>
      <c r="D105" s="140" t="s">
        <v>89</v>
      </c>
      <c r="E105" s="140"/>
      <c r="F105" s="141" t="s">
        <v>728</v>
      </c>
      <c r="G105" s="39" t="s">
        <v>182</v>
      </c>
      <c r="H105" s="143" t="s">
        <v>710</v>
      </c>
      <c r="I105" s="39" t="s">
        <v>182</v>
      </c>
      <c r="J105" s="39" t="s">
        <v>182</v>
      </c>
      <c r="K105" s="144" t="s">
        <v>711</v>
      </c>
      <c r="L105" s="148" t="s">
        <v>337</v>
      </c>
      <c r="M105" s="33" t="s">
        <v>474</v>
      </c>
      <c r="N105" s="88">
        <v>44237</v>
      </c>
      <c r="O105" s="100">
        <v>285426</v>
      </c>
      <c r="P105" s="90">
        <v>12983</v>
      </c>
      <c r="Q105" s="88">
        <v>44237</v>
      </c>
      <c r="R105" s="88">
        <v>44601</v>
      </c>
      <c r="S105" s="39" t="s">
        <v>260</v>
      </c>
      <c r="T105" s="90" t="s">
        <v>182</v>
      </c>
      <c r="U105" s="91" t="s">
        <v>252</v>
      </c>
      <c r="V105" s="39" t="s">
        <v>182</v>
      </c>
      <c r="W105" s="62" t="s">
        <v>149</v>
      </c>
      <c r="X105" s="39" t="s">
        <v>182</v>
      </c>
      <c r="Y105" s="39" t="s">
        <v>182</v>
      </c>
      <c r="Z105" s="39" t="s">
        <v>182</v>
      </c>
      <c r="AA105" s="39" t="s">
        <v>182</v>
      </c>
      <c r="AB105" s="39" t="s">
        <v>182</v>
      </c>
      <c r="AC105" s="39" t="s">
        <v>182</v>
      </c>
      <c r="AD105" s="39" t="s">
        <v>182</v>
      </c>
      <c r="AE105" s="39" t="s">
        <v>182</v>
      </c>
      <c r="AF105" s="39" t="s">
        <v>182</v>
      </c>
      <c r="AG105" s="39" t="s">
        <v>182</v>
      </c>
      <c r="AH105" s="39" t="s">
        <v>182</v>
      </c>
      <c r="AI105" s="39" t="s">
        <v>182</v>
      </c>
      <c r="AJ105" s="39" t="s">
        <v>182</v>
      </c>
      <c r="AK105" s="39" t="s">
        <v>182</v>
      </c>
      <c r="AL105" s="39" t="s">
        <v>182</v>
      </c>
      <c r="AM105" s="39"/>
      <c r="AN105" s="157">
        <f>14271.3+14271.3</f>
        <v>28542.6</v>
      </c>
      <c r="AO105" s="160">
        <f t="shared" si="3"/>
        <v>28542.6</v>
      </c>
      <c r="AP105" s="22"/>
      <c r="AQ105" s="22"/>
      <c r="AR105" s="22"/>
      <c r="AS105" s="22"/>
    </row>
    <row r="106" spans="1:45" ht="112.5" customHeight="1" x14ac:dyDescent="0.25">
      <c r="A106" s="32" t="s">
        <v>708</v>
      </c>
      <c r="B106" s="146" t="s">
        <v>726</v>
      </c>
      <c r="C106" s="49" t="s">
        <v>725</v>
      </c>
      <c r="D106" s="140" t="s">
        <v>89</v>
      </c>
      <c r="E106" s="140"/>
      <c r="F106" s="141" t="s">
        <v>727</v>
      </c>
      <c r="G106" s="39" t="s">
        <v>182</v>
      </c>
      <c r="H106" s="143" t="s">
        <v>729</v>
      </c>
      <c r="I106" s="39" t="s">
        <v>182</v>
      </c>
      <c r="J106" s="39" t="s">
        <v>182</v>
      </c>
      <c r="K106" s="144" t="s">
        <v>730</v>
      </c>
      <c r="L106" s="148" t="s">
        <v>731</v>
      </c>
      <c r="M106" s="33" t="s">
        <v>745</v>
      </c>
      <c r="N106" s="88">
        <v>44460</v>
      </c>
      <c r="O106" s="100">
        <v>184500</v>
      </c>
      <c r="P106" s="90">
        <v>13135</v>
      </c>
      <c r="Q106" s="88">
        <v>44460</v>
      </c>
      <c r="R106" s="88">
        <v>44561</v>
      </c>
      <c r="S106" s="39">
        <v>101</v>
      </c>
      <c r="T106" s="90" t="s">
        <v>182</v>
      </c>
      <c r="U106" s="91" t="s">
        <v>252</v>
      </c>
      <c r="V106" s="39" t="s">
        <v>182</v>
      </c>
      <c r="W106" s="62" t="s">
        <v>150</v>
      </c>
      <c r="X106" s="39" t="s">
        <v>182</v>
      </c>
      <c r="Y106" s="39" t="s">
        <v>182</v>
      </c>
      <c r="Z106" s="39" t="s">
        <v>182</v>
      </c>
      <c r="AA106" s="39" t="s">
        <v>182</v>
      </c>
      <c r="AB106" s="39" t="s">
        <v>182</v>
      </c>
      <c r="AC106" s="39" t="s">
        <v>182</v>
      </c>
      <c r="AD106" s="39" t="s">
        <v>182</v>
      </c>
      <c r="AE106" s="39" t="s">
        <v>182</v>
      </c>
      <c r="AF106" s="39" t="s">
        <v>182</v>
      </c>
      <c r="AG106" s="39" t="s">
        <v>182</v>
      </c>
      <c r="AH106" s="39" t="s">
        <v>182</v>
      </c>
      <c r="AI106" s="39" t="s">
        <v>182</v>
      </c>
      <c r="AJ106" s="39" t="s">
        <v>182</v>
      </c>
      <c r="AK106" s="39" t="s">
        <v>182</v>
      </c>
      <c r="AL106" s="39" t="s">
        <v>182</v>
      </c>
      <c r="AM106" s="39"/>
      <c r="AN106" s="157">
        <f>46125</f>
        <v>46125</v>
      </c>
      <c r="AO106" s="160">
        <f>AM106+AN106</f>
        <v>46125</v>
      </c>
      <c r="AP106" s="22"/>
      <c r="AQ106" s="22"/>
      <c r="AR106" s="22"/>
      <c r="AS106" s="22"/>
    </row>
    <row r="107" spans="1:45" ht="112.5" customHeight="1" x14ac:dyDescent="0.25">
      <c r="A107" s="32" t="s">
        <v>724</v>
      </c>
      <c r="B107" s="146" t="s">
        <v>572</v>
      </c>
      <c r="C107" s="49" t="s">
        <v>675</v>
      </c>
      <c r="D107" s="140" t="s">
        <v>89</v>
      </c>
      <c r="E107" s="140"/>
      <c r="F107" s="141" t="s">
        <v>727</v>
      </c>
      <c r="G107" s="39" t="s">
        <v>182</v>
      </c>
      <c r="H107" s="143" t="s">
        <v>733</v>
      </c>
      <c r="I107" s="39" t="s">
        <v>182</v>
      </c>
      <c r="J107" s="39" t="s">
        <v>182</v>
      </c>
      <c r="K107" s="144" t="s">
        <v>734</v>
      </c>
      <c r="L107" s="148" t="s">
        <v>735</v>
      </c>
      <c r="M107" s="33" t="s">
        <v>742</v>
      </c>
      <c r="N107" s="88">
        <v>44245</v>
      </c>
      <c r="O107" s="100">
        <v>2889.5</v>
      </c>
      <c r="P107" s="90">
        <v>12990</v>
      </c>
      <c r="Q107" s="88">
        <v>44245</v>
      </c>
      <c r="R107" s="88">
        <v>44561</v>
      </c>
      <c r="S107" s="39" t="s">
        <v>260</v>
      </c>
      <c r="T107" s="90" t="s">
        <v>182</v>
      </c>
      <c r="U107" s="91" t="s">
        <v>252</v>
      </c>
      <c r="V107" s="39" t="s">
        <v>182</v>
      </c>
      <c r="W107" s="62" t="s">
        <v>149</v>
      </c>
      <c r="X107" s="39" t="s">
        <v>182</v>
      </c>
      <c r="Y107" s="39" t="s">
        <v>182</v>
      </c>
      <c r="Z107" s="39" t="s">
        <v>182</v>
      </c>
      <c r="AA107" s="39" t="s">
        <v>182</v>
      </c>
      <c r="AB107" s="39" t="s">
        <v>182</v>
      </c>
      <c r="AC107" s="39" t="s">
        <v>182</v>
      </c>
      <c r="AD107" s="39" t="s">
        <v>182</v>
      </c>
      <c r="AE107" s="39" t="s">
        <v>182</v>
      </c>
      <c r="AF107" s="39" t="s">
        <v>182</v>
      </c>
      <c r="AG107" s="39" t="s">
        <v>182</v>
      </c>
      <c r="AH107" s="39" t="s">
        <v>182</v>
      </c>
      <c r="AI107" s="39" t="s">
        <v>182</v>
      </c>
      <c r="AJ107" s="39" t="s">
        <v>182</v>
      </c>
      <c r="AK107" s="39" t="s">
        <v>182</v>
      </c>
      <c r="AL107" s="39" t="s">
        <v>182</v>
      </c>
      <c r="AM107" s="39"/>
      <c r="AN107" s="157">
        <f>1933+966.5</f>
        <v>2899.5</v>
      </c>
      <c r="AO107" s="160">
        <f>AM107+AN107</f>
        <v>2899.5</v>
      </c>
      <c r="AP107" s="22"/>
      <c r="AQ107" s="22"/>
      <c r="AR107" s="22"/>
      <c r="AS107" s="22"/>
    </row>
    <row r="108" spans="1:45" ht="112.5" customHeight="1" x14ac:dyDescent="0.25">
      <c r="A108" s="32" t="s">
        <v>732</v>
      </c>
      <c r="B108" s="146" t="s">
        <v>743</v>
      </c>
      <c r="C108" s="49" t="s">
        <v>740</v>
      </c>
      <c r="D108" s="140" t="s">
        <v>89</v>
      </c>
      <c r="E108" s="140"/>
      <c r="F108" s="141" t="s">
        <v>739</v>
      </c>
      <c r="G108" s="39" t="s">
        <v>182</v>
      </c>
      <c r="H108" s="143" t="s">
        <v>738</v>
      </c>
      <c r="I108" s="39" t="s">
        <v>182</v>
      </c>
      <c r="J108" s="39" t="s">
        <v>182</v>
      </c>
      <c r="K108" s="144" t="s">
        <v>737</v>
      </c>
      <c r="L108" s="148" t="s">
        <v>741</v>
      </c>
      <c r="M108" s="33" t="s">
        <v>744</v>
      </c>
      <c r="N108" s="88">
        <v>44468</v>
      </c>
      <c r="O108" s="100">
        <v>2053695.6</v>
      </c>
      <c r="P108" s="90">
        <v>13140</v>
      </c>
      <c r="Q108" s="88">
        <v>44468</v>
      </c>
      <c r="R108" s="88">
        <v>44832</v>
      </c>
      <c r="S108" s="39" t="s">
        <v>260</v>
      </c>
      <c r="T108" s="90" t="s">
        <v>182</v>
      </c>
      <c r="U108" s="91" t="s">
        <v>252</v>
      </c>
      <c r="V108" s="39" t="s">
        <v>182</v>
      </c>
      <c r="W108" s="62" t="s">
        <v>146</v>
      </c>
      <c r="X108" s="39" t="s">
        <v>182</v>
      </c>
      <c r="Y108" s="39" t="s">
        <v>182</v>
      </c>
      <c r="Z108" s="39" t="s">
        <v>182</v>
      </c>
      <c r="AA108" s="39" t="s">
        <v>182</v>
      </c>
      <c r="AB108" s="39" t="s">
        <v>182</v>
      </c>
      <c r="AC108" s="39" t="s">
        <v>182</v>
      </c>
      <c r="AD108" s="39" t="s">
        <v>182</v>
      </c>
      <c r="AE108" s="39" t="s">
        <v>182</v>
      </c>
      <c r="AF108" s="39" t="s">
        <v>182</v>
      </c>
      <c r="AG108" s="39" t="s">
        <v>182</v>
      </c>
      <c r="AH108" s="39" t="s">
        <v>182</v>
      </c>
      <c r="AI108" s="39" t="s">
        <v>182</v>
      </c>
      <c r="AJ108" s="39" t="s">
        <v>182</v>
      </c>
      <c r="AK108" s="39" t="s">
        <v>182</v>
      </c>
      <c r="AL108" s="39" t="s">
        <v>182</v>
      </c>
      <c r="AM108" s="39"/>
      <c r="AN108" s="157">
        <f>25100.74+9127.54+3232.67</f>
        <v>37460.949999999997</v>
      </c>
      <c r="AO108" s="160">
        <f>AM108+AN108</f>
        <v>37460.949999999997</v>
      </c>
      <c r="AP108" s="22"/>
      <c r="AQ108" s="22"/>
      <c r="AR108" s="22"/>
      <c r="AS108" s="22"/>
    </row>
    <row r="109" spans="1:45" ht="31.5" customHeight="1" x14ac:dyDescent="0.25">
      <c r="A109" s="32" t="s">
        <v>736</v>
      </c>
      <c r="B109" s="101"/>
      <c r="C109" s="101"/>
      <c r="D109" s="102"/>
      <c r="E109" s="102"/>
      <c r="F109" s="103"/>
      <c r="G109" s="104"/>
      <c r="H109" s="105"/>
      <c r="I109" s="106"/>
      <c r="J109" s="106"/>
      <c r="K109" s="107"/>
      <c r="L109" s="103" t="s">
        <v>384</v>
      </c>
      <c r="M109" s="103"/>
      <c r="N109" s="106"/>
      <c r="O109" s="108"/>
      <c r="P109" s="105"/>
      <c r="Q109" s="106"/>
      <c r="R109" s="106"/>
      <c r="S109" s="102"/>
      <c r="T109" s="109"/>
      <c r="U109" s="109"/>
      <c r="V109" s="110"/>
      <c r="W109" s="110"/>
      <c r="X109" s="110"/>
      <c r="Y109" s="110"/>
      <c r="Z109" s="110"/>
      <c r="AA109" s="110"/>
      <c r="AB109" s="110"/>
      <c r="AC109" s="133"/>
      <c r="AD109" s="133"/>
      <c r="AE109" s="110"/>
      <c r="AF109" s="110"/>
      <c r="AG109" s="110"/>
      <c r="AH109" s="110"/>
      <c r="AI109" s="110"/>
      <c r="AJ109" s="110"/>
      <c r="AK109" s="110"/>
      <c r="AL109" s="110"/>
      <c r="AM109" s="133"/>
      <c r="AN109" s="158">
        <f>1282504.62+40640.35+4237.1+3461.3+19037.15+1730.65+1730.65+2312.9+28767.7+84186.66+17784.19+70047.34+5000+1450+7650+7331.2+35402.6+58700-63.08+935.48+13844.46+1870.96+5935.48+1870.96+12000+28767.7+71535.47+1450+6309.68+57670.97+7190.88+37050.61+16443.54+68460+12000+28767.7+74401.32+5000+49836.46+5921.8+1450+29201.02+51894.37+16782.26+78589.99+2016.5+662.5+1225.17+2300.07+850.32+28767.7+13400+2900+23582.7+2900+36150+24250+14512.25+12000+42.62+42.62</f>
        <v>2522694.8899999997</v>
      </c>
      <c r="AO109" s="161">
        <f t="shared" si="2"/>
        <v>2522694.8899999997</v>
      </c>
      <c r="AP109" s="22"/>
      <c r="AQ109" s="22"/>
      <c r="AR109" s="22"/>
      <c r="AS109" s="22"/>
    </row>
    <row r="110" spans="1:45" ht="27.75" customHeight="1" x14ac:dyDescent="0.3">
      <c r="A110" s="32"/>
      <c r="B110" s="111"/>
      <c r="C110" s="111"/>
      <c r="D110" s="111"/>
      <c r="E110" s="111"/>
      <c r="F110" s="111"/>
      <c r="G110" s="111"/>
      <c r="H110" s="111"/>
      <c r="I110" s="111"/>
      <c r="J110" s="111"/>
      <c r="K110" s="112"/>
      <c r="L110" s="113"/>
      <c r="M110" s="112"/>
      <c r="N110" s="111"/>
      <c r="O110" s="114">
        <f>SUM(O17:O109)</f>
        <v>25458783.560000002</v>
      </c>
      <c r="P110" s="115"/>
      <c r="Q110" s="115"/>
      <c r="R110" s="115"/>
      <c r="S110" s="115"/>
      <c r="T110" s="76"/>
      <c r="U110" s="115"/>
      <c r="V110" s="115"/>
      <c r="W110" s="115"/>
      <c r="X110" s="115"/>
      <c r="Y110" s="116"/>
      <c r="Z110" s="30"/>
      <c r="AA110" s="115"/>
      <c r="AB110" s="115"/>
      <c r="AC110" s="139"/>
      <c r="AD110" s="139"/>
      <c r="AE110" s="115"/>
      <c r="AF110" s="115"/>
      <c r="AG110" s="117">
        <f>SUM(AG16:AG16)</f>
        <v>0</v>
      </c>
      <c r="AH110" s="117">
        <f>SUM(AH16:AH16)</f>
        <v>0</v>
      </c>
      <c r="AI110" s="117"/>
      <c r="AJ110" s="117"/>
      <c r="AK110" s="117"/>
      <c r="AL110" s="117">
        <f>SUM(AL16:AL16)</f>
        <v>0</v>
      </c>
      <c r="AM110" s="134">
        <f>SUM(AM16:AM109)</f>
        <v>9294623.9900000002</v>
      </c>
      <c r="AN110" s="159">
        <f>SUM(AN18:AN109)</f>
        <v>9880776.3900000006</v>
      </c>
      <c r="AO110" s="129">
        <f>AN110+AM110</f>
        <v>19175400.380000003</v>
      </c>
      <c r="AP110" s="22"/>
      <c r="AQ110" s="22"/>
      <c r="AR110" s="22"/>
      <c r="AS110" s="22"/>
    </row>
    <row r="111" spans="1:45" ht="15.75" x14ac:dyDescent="0.25">
      <c r="A111" s="118" t="s">
        <v>747</v>
      </c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9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8"/>
      <c r="AH111" s="118"/>
      <c r="AI111" s="118"/>
      <c r="AJ111" s="119"/>
      <c r="AK111" s="119"/>
      <c r="AL111" s="119"/>
      <c r="AM111" s="120"/>
      <c r="AN111" s="121"/>
      <c r="AO111" s="122"/>
      <c r="AP111" s="22"/>
      <c r="AQ111" s="22"/>
      <c r="AR111" s="22"/>
      <c r="AS111" s="22"/>
    </row>
    <row r="112" spans="1:45" ht="15.75" x14ac:dyDescent="0.25">
      <c r="A112" s="162" t="s">
        <v>65</v>
      </c>
      <c r="B112" s="162"/>
      <c r="C112" s="162"/>
      <c r="D112" s="162"/>
      <c r="E112" s="162"/>
      <c r="F112" s="162"/>
      <c r="G112" s="162"/>
      <c r="H112" s="162"/>
      <c r="I112" s="162"/>
      <c r="J112" s="162"/>
      <c r="K112" s="19"/>
      <c r="L112" s="119"/>
      <c r="M112" s="19"/>
      <c r="N112" s="119"/>
      <c r="O112" s="123"/>
      <c r="P112" s="119"/>
      <c r="Q112" s="119"/>
      <c r="R112" s="119"/>
      <c r="S112" s="119"/>
      <c r="T112" s="119"/>
      <c r="U112" s="119"/>
      <c r="V112" s="119"/>
      <c r="W112" s="119"/>
      <c r="X112" s="121"/>
      <c r="Y112" s="119"/>
      <c r="Z112" s="119"/>
      <c r="AA112" s="119"/>
      <c r="AB112" s="121"/>
      <c r="AC112" s="121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21"/>
      <c r="AO112" s="121"/>
      <c r="AP112" s="22"/>
      <c r="AQ112" s="22"/>
      <c r="AR112" s="22"/>
      <c r="AS112" s="22"/>
    </row>
    <row r="113" spans="1:45" ht="15.75" x14ac:dyDescent="0.25">
      <c r="A113" s="119" t="s">
        <v>394</v>
      </c>
      <c r="B113" s="119"/>
      <c r="C113" s="119"/>
      <c r="D113" s="119"/>
      <c r="E113" s="119"/>
      <c r="F113" s="119"/>
      <c r="G113" s="119"/>
      <c r="H113" s="119"/>
      <c r="I113" s="119"/>
      <c r="J113" s="119"/>
      <c r="K113" s="19"/>
      <c r="L113" s="119"/>
      <c r="M113" s="19"/>
      <c r="N113" s="119"/>
      <c r="O113" s="123"/>
      <c r="P113" s="124"/>
      <c r="Q113" s="124"/>
      <c r="R113" s="124"/>
      <c r="S113" s="119"/>
      <c r="T113" s="119"/>
      <c r="U113" s="119"/>
      <c r="V113" s="119"/>
      <c r="W113" s="119"/>
      <c r="X113" s="121"/>
      <c r="Y113" s="119"/>
      <c r="Z113" s="119"/>
      <c r="AA113" s="119"/>
      <c r="AB113" s="121"/>
      <c r="AC113" s="121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21"/>
      <c r="AO113" s="121"/>
      <c r="AP113" s="22"/>
      <c r="AQ113" s="22"/>
      <c r="AR113" s="22"/>
      <c r="AS113" s="22"/>
    </row>
    <row r="114" spans="1:45" ht="15.75" x14ac:dyDescent="0.25">
      <c r="A114" s="119" t="s">
        <v>395</v>
      </c>
      <c r="B114" s="119"/>
      <c r="C114" s="119"/>
      <c r="D114" s="119"/>
      <c r="E114" s="119"/>
      <c r="F114" s="119"/>
      <c r="G114" s="119"/>
      <c r="H114" s="119"/>
      <c r="I114" s="119"/>
      <c r="J114" s="119"/>
      <c r="K114" s="19"/>
      <c r="L114" s="119"/>
      <c r="M114" s="19"/>
      <c r="N114" s="119"/>
      <c r="O114" s="123"/>
      <c r="P114" s="124"/>
      <c r="Q114" s="124"/>
      <c r="R114" s="124"/>
      <c r="S114" s="119"/>
      <c r="T114" s="119"/>
      <c r="U114" s="119"/>
      <c r="V114" s="119"/>
      <c r="W114" s="119"/>
      <c r="X114" s="121"/>
      <c r="Y114" s="119"/>
      <c r="Z114" s="119"/>
      <c r="AA114" s="119"/>
      <c r="AB114" s="121"/>
      <c r="AC114" s="121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25"/>
      <c r="AO114" s="22"/>
      <c r="AP114" s="22"/>
      <c r="AQ114" s="22"/>
      <c r="AR114" s="22"/>
      <c r="AS114" s="22"/>
    </row>
    <row r="115" spans="1:45" x14ac:dyDescent="0.25">
      <c r="B115" s="177"/>
      <c r="C115" s="177"/>
      <c r="D115" s="3"/>
      <c r="E115" s="3"/>
      <c r="F115" s="3"/>
      <c r="G115" s="11"/>
      <c r="H115" s="2"/>
      <c r="I115" s="2"/>
      <c r="J115" s="2"/>
    </row>
    <row r="116" spans="1:45" x14ac:dyDescent="0.25">
      <c r="B116" s="1"/>
      <c r="C116" s="11"/>
      <c r="D116" s="11"/>
      <c r="E116" s="11"/>
      <c r="F116" s="11"/>
      <c r="G116" s="2"/>
      <c r="H116" s="2"/>
      <c r="I116" s="2"/>
      <c r="J116" s="2"/>
      <c r="K116"/>
      <c r="M116"/>
      <c r="O116"/>
      <c r="Y116"/>
      <c r="AC116"/>
      <c r="AD116"/>
    </row>
    <row r="117" spans="1:45" x14ac:dyDescent="0.25">
      <c r="B117" s="1"/>
      <c r="C117" s="11"/>
      <c r="D117" s="11"/>
      <c r="E117" s="11"/>
      <c r="F117" s="11"/>
      <c r="G117" s="11"/>
      <c r="H117" s="2"/>
      <c r="I117" s="2"/>
      <c r="J117" s="2"/>
      <c r="K117"/>
      <c r="M117"/>
      <c r="O117"/>
      <c r="Y117"/>
      <c r="AC117"/>
      <c r="AD117"/>
    </row>
    <row r="118" spans="1:45" ht="15" customHeight="1" x14ac:dyDescent="0.25">
      <c r="B118" s="5"/>
      <c r="C118" s="186"/>
      <c r="D118" s="186"/>
      <c r="E118" s="186"/>
      <c r="F118" s="186"/>
      <c r="G118" s="10"/>
      <c r="H118" s="4"/>
      <c r="I118" s="4"/>
      <c r="J118" s="4"/>
      <c r="K118"/>
      <c r="M118"/>
      <c r="O118"/>
      <c r="Y118"/>
      <c r="AC118"/>
      <c r="AD118"/>
    </row>
    <row r="119" spans="1:45" x14ac:dyDescent="0.25">
      <c r="B119" s="5"/>
      <c r="C119" s="186"/>
      <c r="D119" s="186"/>
      <c r="E119" s="186"/>
      <c r="F119" s="186"/>
      <c r="G119" s="11"/>
      <c r="H119" s="2"/>
      <c r="I119" s="2"/>
      <c r="J119" s="2"/>
      <c r="K119"/>
      <c r="M119"/>
      <c r="O119"/>
      <c r="Y119"/>
      <c r="AC119"/>
      <c r="AD119"/>
    </row>
    <row r="120" spans="1:45" x14ac:dyDescent="0.25">
      <c r="B120" s="5"/>
      <c r="C120" s="186"/>
      <c r="D120" s="186"/>
      <c r="E120" s="186"/>
      <c r="F120" s="186"/>
      <c r="G120" s="11"/>
      <c r="H120" s="2"/>
      <c r="I120" s="2"/>
      <c r="J120" s="2"/>
      <c r="K120"/>
      <c r="M120"/>
      <c r="O120"/>
      <c r="Y120"/>
      <c r="AC120"/>
      <c r="AD120"/>
    </row>
    <row r="121" spans="1:45" x14ac:dyDescent="0.25">
      <c r="B121" s="1"/>
      <c r="C121" s="11"/>
      <c r="D121" s="11"/>
      <c r="E121" s="11"/>
      <c r="F121" s="11"/>
      <c r="G121" s="12"/>
      <c r="H121" s="8"/>
      <c r="I121" s="8"/>
      <c r="J121" s="8"/>
      <c r="K121"/>
      <c r="M121"/>
      <c r="O121"/>
      <c r="Y121"/>
      <c r="AC121"/>
      <c r="AD121"/>
    </row>
    <row r="122" spans="1:45" x14ac:dyDescent="0.25">
      <c r="B122" s="1"/>
      <c r="C122" s="10"/>
      <c r="D122" s="10"/>
      <c r="E122" s="10"/>
      <c r="F122" s="10"/>
      <c r="G122" s="11"/>
      <c r="H122" s="2"/>
      <c r="I122" s="2"/>
      <c r="J122" s="2"/>
      <c r="K122"/>
      <c r="M122"/>
      <c r="O122"/>
      <c r="Y122"/>
      <c r="AC122"/>
      <c r="AD122"/>
    </row>
    <row r="123" spans="1:45" x14ac:dyDescent="0.25">
      <c r="B123" s="1"/>
      <c r="C123" s="11"/>
      <c r="D123" s="11"/>
      <c r="E123" s="11"/>
      <c r="F123" s="11"/>
      <c r="G123" s="2"/>
      <c r="H123" s="2"/>
      <c r="I123" s="2"/>
      <c r="J123" s="2"/>
      <c r="K123"/>
      <c r="M123"/>
      <c r="O123"/>
      <c r="Y123"/>
      <c r="AC123"/>
      <c r="AD123"/>
    </row>
    <row r="124" spans="1:45" x14ac:dyDescent="0.25">
      <c r="B124" s="1"/>
      <c r="C124" s="11"/>
      <c r="D124" s="11"/>
      <c r="E124" s="11"/>
      <c r="F124" s="11"/>
      <c r="G124" s="2"/>
      <c r="H124" s="2"/>
      <c r="I124" s="2"/>
      <c r="J124" s="2"/>
      <c r="K124"/>
      <c r="M124"/>
      <c r="O124"/>
      <c r="Y124"/>
      <c r="AC124"/>
      <c r="AD124"/>
    </row>
    <row r="125" spans="1:45" x14ac:dyDescent="0.25">
      <c r="B125" s="7"/>
      <c r="C125" s="12"/>
      <c r="D125" s="12"/>
      <c r="E125" s="12"/>
      <c r="F125" s="12"/>
      <c r="G125" s="11"/>
      <c r="H125" s="2"/>
      <c r="I125" s="2"/>
      <c r="J125" s="2"/>
      <c r="K125"/>
      <c r="M125"/>
      <c r="O125"/>
      <c r="Y125"/>
      <c r="AC125"/>
      <c r="AD125"/>
    </row>
    <row r="126" spans="1:45" x14ac:dyDescent="0.25">
      <c r="B126" s="1"/>
      <c r="C126" s="11"/>
      <c r="D126" s="11"/>
      <c r="E126" s="11"/>
      <c r="F126" s="11"/>
      <c r="G126" s="11"/>
      <c r="H126" s="2"/>
      <c r="I126" s="2"/>
      <c r="J126" s="2"/>
      <c r="K126"/>
      <c r="M126"/>
      <c r="O126"/>
      <c r="Y126"/>
      <c r="AC126"/>
      <c r="AD126"/>
    </row>
    <row r="127" spans="1:45" x14ac:dyDescent="0.25">
      <c r="B127" s="5"/>
      <c r="C127" s="186"/>
      <c r="D127" s="186"/>
      <c r="E127" s="186"/>
      <c r="F127" s="186"/>
      <c r="G127" s="11"/>
      <c r="H127" s="2"/>
      <c r="I127" s="2"/>
      <c r="J127" s="2"/>
      <c r="K127"/>
      <c r="M127"/>
      <c r="O127"/>
      <c r="Y127"/>
      <c r="AC127"/>
      <c r="AD127"/>
    </row>
    <row r="128" spans="1:45" x14ac:dyDescent="0.25">
      <c r="B128" s="5"/>
      <c r="C128" s="186"/>
      <c r="D128" s="186"/>
      <c r="E128" s="186"/>
      <c r="F128" s="186"/>
      <c r="G128" s="12"/>
      <c r="H128" s="8"/>
      <c r="I128" s="8"/>
      <c r="J128" s="8"/>
      <c r="K128"/>
      <c r="M128"/>
      <c r="O128"/>
      <c r="Y128"/>
      <c r="AC128"/>
      <c r="AD128"/>
    </row>
    <row r="129" spans="2:30" x14ac:dyDescent="0.25">
      <c r="B129" s="1"/>
      <c r="C129" s="11"/>
      <c r="D129" s="11"/>
      <c r="E129" s="11"/>
      <c r="F129" s="11"/>
      <c r="G129" s="11"/>
      <c r="H129" s="2"/>
      <c r="I129" s="2"/>
      <c r="J129" s="2"/>
      <c r="K129"/>
      <c r="M129"/>
      <c r="O129"/>
      <c r="Y129"/>
      <c r="AC129"/>
      <c r="AD129"/>
    </row>
    <row r="130" spans="2:30" x14ac:dyDescent="0.25">
      <c r="B130" s="1"/>
      <c r="C130" s="11"/>
      <c r="D130" s="11"/>
      <c r="E130" s="11"/>
      <c r="F130" s="11"/>
      <c r="G130" s="11"/>
      <c r="H130" s="2"/>
      <c r="I130" s="2"/>
      <c r="J130" s="2"/>
      <c r="K130"/>
      <c r="M130"/>
      <c r="O130"/>
      <c r="Y130"/>
      <c r="AC130"/>
      <c r="AD130"/>
    </row>
    <row r="131" spans="2:30" x14ac:dyDescent="0.25">
      <c r="B131" s="1"/>
      <c r="C131" s="11"/>
      <c r="D131" s="11"/>
      <c r="E131" s="11"/>
      <c r="F131" s="11"/>
      <c r="G131" s="11"/>
      <c r="H131" s="2"/>
      <c r="I131" s="2"/>
      <c r="J131" s="2"/>
      <c r="K131"/>
      <c r="M131"/>
      <c r="O131"/>
      <c r="Y131"/>
      <c r="AC131"/>
      <c r="AD131"/>
    </row>
    <row r="132" spans="2:30" x14ac:dyDescent="0.25">
      <c r="B132" s="7"/>
      <c r="C132" s="12"/>
      <c r="D132" s="12"/>
      <c r="E132" s="12"/>
      <c r="F132" s="12"/>
      <c r="G132" s="11"/>
      <c r="H132" s="2"/>
      <c r="I132" s="2"/>
      <c r="J132" s="2"/>
      <c r="K132"/>
      <c r="M132"/>
      <c r="O132"/>
      <c r="Y132"/>
      <c r="AC132"/>
      <c r="AD132"/>
    </row>
    <row r="133" spans="2:30" x14ac:dyDescent="0.25">
      <c r="B133" s="1"/>
      <c r="C133" s="11"/>
      <c r="D133" s="11"/>
      <c r="E133" s="11"/>
      <c r="F133" s="11"/>
      <c r="G133" s="11"/>
      <c r="H133" s="2"/>
      <c r="I133" s="2"/>
      <c r="J133" s="2"/>
      <c r="K133"/>
      <c r="M133"/>
      <c r="O133"/>
      <c r="Y133"/>
      <c r="AC133"/>
      <c r="AD133"/>
    </row>
    <row r="134" spans="2:30" x14ac:dyDescent="0.25">
      <c r="B134" s="1"/>
      <c r="C134" s="11"/>
      <c r="D134" s="11"/>
      <c r="E134" s="11"/>
      <c r="F134" s="11"/>
      <c r="G134" s="11"/>
      <c r="H134" s="2"/>
      <c r="I134" s="2"/>
      <c r="J134" s="2"/>
      <c r="K134"/>
      <c r="M134"/>
      <c r="O134"/>
      <c r="Y134"/>
      <c r="AC134"/>
      <c r="AD134"/>
    </row>
    <row r="135" spans="2:30" x14ac:dyDescent="0.25">
      <c r="B135" s="1"/>
      <c r="C135" s="11"/>
      <c r="D135" s="11"/>
      <c r="E135" s="11"/>
      <c r="F135" s="11"/>
      <c r="G135" s="12"/>
      <c r="H135" s="8"/>
      <c r="I135" s="8"/>
      <c r="J135" s="8"/>
      <c r="K135"/>
      <c r="M135"/>
      <c r="O135"/>
      <c r="Y135"/>
      <c r="AC135"/>
      <c r="AD135"/>
    </row>
    <row r="136" spans="2:30" ht="15" customHeight="1" x14ac:dyDescent="0.25">
      <c r="B136" s="1"/>
      <c r="C136" s="11"/>
      <c r="D136" s="11"/>
      <c r="E136" s="11"/>
      <c r="F136" s="11"/>
      <c r="G136" s="13"/>
      <c r="H136" s="9"/>
      <c r="I136" s="9"/>
      <c r="J136" s="9"/>
      <c r="K136"/>
      <c r="M136"/>
      <c r="O136"/>
      <c r="Y136"/>
      <c r="AC136"/>
      <c r="AD136"/>
    </row>
    <row r="137" spans="2:30" x14ac:dyDescent="0.25">
      <c r="B137" s="1"/>
      <c r="C137" s="11"/>
      <c r="D137" s="11"/>
      <c r="E137" s="11"/>
      <c r="F137" s="11"/>
      <c r="G137" s="11"/>
      <c r="H137" s="2"/>
      <c r="I137" s="2"/>
      <c r="J137" s="2"/>
      <c r="K137"/>
      <c r="M137"/>
      <c r="O137"/>
      <c r="Y137"/>
      <c r="AC137"/>
      <c r="AD137"/>
    </row>
    <row r="138" spans="2:30" x14ac:dyDescent="0.25">
      <c r="B138" s="1"/>
      <c r="C138" s="11"/>
      <c r="D138" s="11"/>
      <c r="E138" s="11"/>
      <c r="F138" s="11"/>
      <c r="G138" s="11"/>
      <c r="H138" s="2"/>
      <c r="I138" s="2"/>
      <c r="J138" s="2"/>
      <c r="K138"/>
      <c r="M138"/>
      <c r="O138"/>
      <c r="Y138"/>
      <c r="AC138"/>
      <c r="AD138"/>
    </row>
    <row r="139" spans="2:30" x14ac:dyDescent="0.25">
      <c r="B139" s="7"/>
      <c r="C139" s="12"/>
      <c r="D139" s="12"/>
      <c r="E139" s="12"/>
      <c r="F139" s="12"/>
      <c r="G139" s="11"/>
      <c r="H139" s="2"/>
      <c r="I139" s="2"/>
      <c r="J139" s="2"/>
      <c r="K139"/>
      <c r="M139"/>
      <c r="O139"/>
      <c r="Y139"/>
      <c r="AC139"/>
      <c r="AD139"/>
    </row>
    <row r="140" spans="2:30" x14ac:dyDescent="0.25">
      <c r="B140" s="1"/>
      <c r="C140" s="13"/>
      <c r="D140" s="13"/>
      <c r="E140" s="13"/>
      <c r="F140" s="13"/>
      <c r="G140" s="11"/>
      <c r="H140" s="2"/>
      <c r="I140" s="2"/>
      <c r="J140" s="2"/>
      <c r="K140"/>
      <c r="M140"/>
      <c r="O140"/>
      <c r="Y140"/>
      <c r="AC140"/>
      <c r="AD140"/>
    </row>
    <row r="141" spans="2:30" x14ac:dyDescent="0.25">
      <c r="B141" s="1"/>
      <c r="C141" s="11"/>
      <c r="D141" s="11"/>
      <c r="E141" s="11"/>
      <c r="F141" s="11"/>
      <c r="G141" s="11"/>
      <c r="H141" s="2"/>
      <c r="I141" s="2"/>
      <c r="J141" s="2"/>
      <c r="K141"/>
      <c r="M141"/>
      <c r="O141"/>
      <c r="Y141"/>
      <c r="AC141"/>
      <c r="AD141"/>
    </row>
    <row r="142" spans="2:30" x14ac:dyDescent="0.25">
      <c r="B142" s="1"/>
      <c r="C142" s="11"/>
      <c r="D142" s="11"/>
      <c r="E142" s="11"/>
      <c r="F142" s="11"/>
      <c r="G142" s="11"/>
      <c r="H142" s="2"/>
      <c r="I142" s="2"/>
      <c r="J142" s="2"/>
      <c r="K142"/>
      <c r="M142"/>
      <c r="O142"/>
      <c r="Y142"/>
      <c r="AC142"/>
      <c r="AD142"/>
    </row>
    <row r="143" spans="2:30" x14ac:dyDescent="0.25">
      <c r="B143" s="1"/>
      <c r="C143" s="11"/>
      <c r="D143" s="11"/>
      <c r="E143" s="11"/>
      <c r="F143" s="11"/>
      <c r="G143" s="11"/>
      <c r="H143" s="2"/>
      <c r="I143" s="2"/>
      <c r="J143" s="2"/>
      <c r="K143"/>
      <c r="M143"/>
      <c r="O143"/>
      <c r="Y143"/>
      <c r="AC143"/>
      <c r="AD143"/>
    </row>
    <row r="144" spans="2:30" x14ac:dyDescent="0.25">
      <c r="B144" s="1"/>
      <c r="C144" s="11"/>
      <c r="D144" s="11"/>
      <c r="E144" s="11"/>
      <c r="F144" s="11"/>
      <c r="G144" s="3"/>
      <c r="H144" s="3"/>
      <c r="I144" s="3"/>
      <c r="J144" s="3"/>
      <c r="K144"/>
      <c r="M144"/>
      <c r="O144"/>
      <c r="Y144"/>
      <c r="AC144"/>
      <c r="AD144"/>
    </row>
    <row r="145" spans="2:30" ht="15" customHeight="1" x14ac:dyDescent="0.25">
      <c r="B145" s="1"/>
      <c r="C145" s="11"/>
      <c r="D145" s="11"/>
      <c r="E145" s="11"/>
      <c r="F145" s="11"/>
      <c r="G145" s="10"/>
      <c r="H145" s="4"/>
      <c r="I145" s="4"/>
      <c r="J145" s="4"/>
      <c r="K145"/>
      <c r="M145"/>
      <c r="O145"/>
      <c r="Y145"/>
      <c r="AC145"/>
      <c r="AD145"/>
    </row>
    <row r="146" spans="2:30" x14ac:dyDescent="0.25">
      <c r="B146" s="1"/>
      <c r="C146" s="11"/>
      <c r="D146" s="11"/>
      <c r="E146" s="11"/>
      <c r="F146" s="11"/>
      <c r="G146" s="11"/>
      <c r="H146" s="2"/>
      <c r="I146" s="2"/>
      <c r="J146" s="2"/>
      <c r="K146"/>
      <c r="M146"/>
      <c r="O146"/>
      <c r="Y146"/>
      <c r="AC146"/>
      <c r="AD146"/>
    </row>
    <row r="147" spans="2:30" x14ac:dyDescent="0.25">
      <c r="B147" s="1"/>
      <c r="C147" s="11"/>
      <c r="D147" s="11"/>
      <c r="E147" s="11"/>
      <c r="F147" s="11"/>
      <c r="K147"/>
      <c r="M147"/>
      <c r="O147"/>
      <c r="Y147"/>
      <c r="AC147"/>
      <c r="AD147"/>
    </row>
    <row r="148" spans="2:30" x14ac:dyDescent="0.25">
      <c r="B148" s="1"/>
      <c r="C148" s="3"/>
      <c r="D148" s="3"/>
      <c r="E148" s="3"/>
      <c r="F148" s="3"/>
      <c r="K148"/>
      <c r="M148"/>
      <c r="O148"/>
      <c r="Y148"/>
      <c r="AC148"/>
      <c r="AD148"/>
    </row>
    <row r="149" spans="2:30" x14ac:dyDescent="0.25">
      <c r="B149" s="6"/>
      <c r="C149" s="10"/>
      <c r="D149" s="10"/>
      <c r="E149" s="10"/>
      <c r="F149" s="10"/>
      <c r="K149"/>
      <c r="M149"/>
      <c r="O149"/>
      <c r="Y149"/>
      <c r="AC149"/>
      <c r="AD149"/>
    </row>
    <row r="150" spans="2:30" x14ac:dyDescent="0.25">
      <c r="B150" s="1"/>
      <c r="C150" s="11"/>
      <c r="D150" s="11"/>
      <c r="E150" s="11"/>
      <c r="F150" s="11"/>
      <c r="K150"/>
      <c r="M150"/>
      <c r="O150"/>
      <c r="Y150"/>
      <c r="AC150"/>
      <c r="AD150"/>
    </row>
  </sheetData>
  <mergeCells count="29">
    <mergeCell ref="C119:F119"/>
    <mergeCell ref="C120:F120"/>
    <mergeCell ref="C127:F127"/>
    <mergeCell ref="C128:F128"/>
    <mergeCell ref="C118:F118"/>
    <mergeCell ref="B115:C115"/>
    <mergeCell ref="K12:AO12"/>
    <mergeCell ref="I14:J14"/>
    <mergeCell ref="H14:H15"/>
    <mergeCell ref="H13:J13"/>
    <mergeCell ref="A112:J112"/>
    <mergeCell ref="B12:G14"/>
    <mergeCell ref="AI13:AK13"/>
    <mergeCell ref="AI14:AK14"/>
    <mergeCell ref="AL13:AO13"/>
    <mergeCell ref="X13:AH13"/>
    <mergeCell ref="AM14:AO14"/>
    <mergeCell ref="A1:AO3"/>
    <mergeCell ref="A5:AO5"/>
    <mergeCell ref="A6:M6"/>
    <mergeCell ref="A8:E8"/>
    <mergeCell ref="A9:AO9"/>
    <mergeCell ref="A10:AO10"/>
    <mergeCell ref="A11:AO11"/>
    <mergeCell ref="A12:A16"/>
    <mergeCell ref="K13:W14"/>
    <mergeCell ref="X14:AB14"/>
    <mergeCell ref="AC14:AD14"/>
    <mergeCell ref="AE14:AH14"/>
  </mergeCells>
  <phoneticPr fontId="14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Ailton Jose Blazute Braga</cp:lastModifiedBy>
  <cp:lastPrinted>2017-01-12T16:09:07Z</cp:lastPrinted>
  <dcterms:created xsi:type="dcterms:W3CDTF">2013-10-11T22:10:57Z</dcterms:created>
  <dcterms:modified xsi:type="dcterms:W3CDTF">2021-11-23T21:28:42Z</dcterms:modified>
</cp:coreProperties>
</file>