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0" yWindow="0" windowWidth="28800" windowHeight="12210"/>
  </bookViews>
  <sheets>
    <sheet name="Prog. Estágio" sheetId="102" r:id="rId1"/>
    <sheet name="IGD-M" sheetId="103" r:id="rId2"/>
    <sheet name="CRAS" sheetId="101" r:id="rId3"/>
    <sheet name="CRIANÇA FELIZ" sheetId="106" r:id="rId4"/>
  </sheets>
  <definedNames>
    <definedName name="_xlnm.Print_Area" localSheetId="0">'Prog. Estágio'!$A$1:$X$110</definedName>
    <definedName name="soma">'Prog. Estágio'!#REF!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06" l="1"/>
  <c r="I94" i="102"/>
  <c r="I93" i="102"/>
  <c r="I86" i="102"/>
  <c r="I81" i="102"/>
  <c r="I76" i="102"/>
  <c r="I60" i="102"/>
  <c r="I55" i="102"/>
  <c r="I49" i="102"/>
  <c r="I45" i="102"/>
  <c r="I41" i="102"/>
  <c r="I36" i="102"/>
  <c r="I34" i="102"/>
  <c r="I7" i="102"/>
  <c r="I97" i="102"/>
  <c r="N87" i="102"/>
  <c r="N86" i="102"/>
  <c r="I65" i="102"/>
  <c r="I91" i="102"/>
  <c r="N44" i="102"/>
  <c r="M44" i="102"/>
  <c r="N43" i="102"/>
  <c r="N32" i="102"/>
  <c r="N22" i="102"/>
  <c r="M22" i="102"/>
  <c r="M99" i="102" s="1"/>
  <c r="I17" i="102"/>
  <c r="I18" i="102"/>
  <c r="I15" i="102"/>
  <c r="H99" i="102"/>
  <c r="O22" i="106"/>
  <c r="O17" i="101"/>
  <c r="O18" i="103"/>
  <c r="O108" i="102"/>
  <c r="K54" i="102"/>
  <c r="N99" i="102" l="1"/>
  <c r="N105" i="102"/>
  <c r="I99" i="102"/>
  <c r="M105" i="102"/>
  <c r="K83" i="102"/>
  <c r="O83" i="102"/>
  <c r="H8" i="101"/>
  <c r="I8" i="101"/>
  <c r="M8" i="101"/>
  <c r="N8" i="101"/>
  <c r="H13" i="106"/>
  <c r="I13" i="106"/>
  <c r="K94" i="102"/>
  <c r="K95" i="102"/>
  <c r="K7" i="102"/>
  <c r="O7" i="102" s="1"/>
  <c r="K8" i="102"/>
  <c r="K9" i="102"/>
  <c r="K10" i="102"/>
  <c r="K11" i="102"/>
  <c r="K12" i="102"/>
  <c r="K13" i="102"/>
  <c r="K14" i="102"/>
  <c r="K15" i="102"/>
  <c r="O15" i="102" s="1"/>
  <c r="K16" i="102"/>
  <c r="K17" i="102"/>
  <c r="K18" i="102"/>
  <c r="O18" i="102" s="1"/>
  <c r="K19" i="102"/>
  <c r="K20" i="102"/>
  <c r="K21" i="102"/>
  <c r="K22" i="102"/>
  <c r="K23" i="102"/>
  <c r="K24" i="102"/>
  <c r="K25" i="102"/>
  <c r="K26" i="102"/>
  <c r="K27" i="102"/>
  <c r="K28" i="102"/>
  <c r="K29" i="102"/>
  <c r="K30" i="102"/>
  <c r="K31" i="102"/>
  <c r="K32" i="102"/>
  <c r="K33" i="102"/>
  <c r="O33" i="102" s="1"/>
  <c r="K34" i="102"/>
  <c r="K35" i="102"/>
  <c r="K36" i="102"/>
  <c r="K37" i="102"/>
  <c r="K38" i="102"/>
  <c r="K39" i="102"/>
  <c r="K40" i="102"/>
  <c r="K41" i="102"/>
  <c r="K42" i="102"/>
  <c r="O42" i="102" s="1"/>
  <c r="K43" i="102"/>
  <c r="K44" i="102"/>
  <c r="K45" i="102"/>
  <c r="K46" i="102"/>
  <c r="K47" i="102"/>
  <c r="K48" i="102"/>
  <c r="O48" i="102" s="1"/>
  <c r="K49" i="102"/>
  <c r="K50" i="102"/>
  <c r="K51" i="102"/>
  <c r="K52" i="102"/>
  <c r="K53" i="102"/>
  <c r="K55" i="102"/>
  <c r="K56" i="102"/>
  <c r="K57" i="102"/>
  <c r="K58" i="102"/>
  <c r="K59" i="102"/>
  <c r="K60" i="102"/>
  <c r="K61" i="102"/>
  <c r="K62" i="102"/>
  <c r="K63" i="102"/>
  <c r="K64" i="102"/>
  <c r="K65" i="102"/>
  <c r="K66" i="102"/>
  <c r="K67" i="102"/>
  <c r="O67" i="102" s="1"/>
  <c r="K68" i="102"/>
  <c r="K69" i="102"/>
  <c r="K70" i="102"/>
  <c r="O70" i="102" s="1"/>
  <c r="K71" i="102"/>
  <c r="K72" i="102"/>
  <c r="K73" i="102"/>
  <c r="K74" i="102"/>
  <c r="K75" i="102"/>
  <c r="K76" i="102"/>
  <c r="K77" i="102"/>
  <c r="K78" i="102"/>
  <c r="K79" i="102"/>
  <c r="K80" i="102"/>
  <c r="K81" i="102"/>
  <c r="K82" i="102"/>
  <c r="K84" i="102"/>
  <c r="K85" i="102"/>
  <c r="K86" i="102"/>
  <c r="K87" i="102"/>
  <c r="K88" i="102"/>
  <c r="K89" i="102"/>
  <c r="K90" i="102"/>
  <c r="K91" i="102"/>
  <c r="K92" i="102"/>
  <c r="K93" i="102"/>
  <c r="K96" i="102"/>
  <c r="K97" i="102"/>
  <c r="O97" i="102" s="1"/>
  <c r="K98" i="102"/>
  <c r="K6" i="102"/>
  <c r="H105" i="102"/>
  <c r="K12" i="106"/>
  <c r="O12" i="106" s="1"/>
  <c r="K99" i="102" l="1"/>
  <c r="O46" i="102"/>
  <c r="M14" i="101"/>
  <c r="M13" i="106"/>
  <c r="O6" i="101" l="1"/>
  <c r="O8" i="101" s="1"/>
  <c r="O8" i="102"/>
  <c r="K7" i="106"/>
  <c r="O7" i="106" s="1"/>
  <c r="K11" i="106"/>
  <c r="O11" i="106" s="1"/>
  <c r="K10" i="106"/>
  <c r="O10" i="106" s="1"/>
  <c r="K9" i="106"/>
  <c r="O9" i="106" s="1"/>
  <c r="N9" i="103"/>
  <c r="O22" i="102" l="1"/>
  <c r="I9" i="103"/>
  <c r="I15" i="103" s="1"/>
  <c r="M9" i="103"/>
  <c r="M15" i="103" s="1"/>
  <c r="N15" i="103"/>
  <c r="O95" i="102"/>
  <c r="H9" i="103"/>
  <c r="H15" i="103" s="1"/>
  <c r="O13" i="102" l="1"/>
  <c r="O14" i="102"/>
  <c r="O19" i="102"/>
  <c r="K7" i="103" l="1"/>
  <c r="O7" i="103" s="1"/>
  <c r="K6" i="103"/>
  <c r="O79" i="102"/>
  <c r="O54" i="102"/>
  <c r="O30" i="102"/>
  <c r="O6" i="103" l="1"/>
  <c r="O9" i="103" s="1"/>
  <c r="O29" i="102"/>
  <c r="O98" i="102" l="1"/>
  <c r="K17" i="106"/>
  <c r="I19" i="106"/>
  <c r="K8" i="106"/>
  <c r="K13" i="106" l="1"/>
  <c r="O8" i="106"/>
  <c r="O13" i="106" s="1"/>
  <c r="O50" i="102"/>
  <c r="O10" i="102"/>
  <c r="O11" i="102"/>
  <c r="O12" i="102"/>
  <c r="O16" i="102"/>
  <c r="O17" i="102"/>
  <c r="O20" i="102"/>
  <c r="O21" i="102"/>
  <c r="O23" i="102"/>
  <c r="O24" i="102"/>
  <c r="O25" i="102"/>
  <c r="O26" i="102"/>
  <c r="O27" i="102"/>
  <c r="O28" i="102"/>
  <c r="O31" i="102"/>
  <c r="O32" i="102"/>
  <c r="O34" i="102"/>
  <c r="O35" i="102"/>
  <c r="O36" i="102"/>
  <c r="O37" i="102"/>
  <c r="O39" i="102"/>
  <c r="O40" i="102"/>
  <c r="O41" i="102"/>
  <c r="O43" i="102"/>
  <c r="O44" i="102"/>
  <c r="O45" i="102"/>
  <c r="O47" i="102"/>
  <c r="O49" i="102"/>
  <c r="O51" i="102"/>
  <c r="O52" i="102"/>
  <c r="O53" i="102"/>
  <c r="O55" i="102"/>
  <c r="O56" i="102"/>
  <c r="O57" i="102"/>
  <c r="O58" i="102"/>
  <c r="O59" i="102"/>
  <c r="O60" i="102"/>
  <c r="O61" i="102"/>
  <c r="O62" i="102"/>
  <c r="O63" i="102"/>
  <c r="O64" i="102"/>
  <c r="O65" i="102"/>
  <c r="O66" i="102"/>
  <c r="O68" i="102"/>
  <c r="O69" i="102"/>
  <c r="O71" i="102"/>
  <c r="O72" i="102"/>
  <c r="O73" i="102"/>
  <c r="O74" i="102"/>
  <c r="O75" i="102"/>
  <c r="O76" i="102"/>
  <c r="O77" i="102"/>
  <c r="O78" i="102"/>
  <c r="O80" i="102"/>
  <c r="O81" i="102"/>
  <c r="O82" i="102"/>
  <c r="O84" i="102"/>
  <c r="O85" i="102"/>
  <c r="O86" i="102"/>
  <c r="O87" i="102"/>
  <c r="O88" i="102"/>
  <c r="O89" i="102"/>
  <c r="O90" i="102"/>
  <c r="O91" i="102"/>
  <c r="O92" i="102"/>
  <c r="O93" i="102"/>
  <c r="O94" i="102"/>
  <c r="O96" i="102"/>
  <c r="O6" i="102"/>
  <c r="J99" i="102"/>
  <c r="J105" i="102" s="1"/>
  <c r="I14" i="101"/>
  <c r="H14" i="101"/>
  <c r="H19" i="106"/>
  <c r="N14" i="101"/>
  <c r="J8" i="101"/>
  <c r="J14" i="101" s="1"/>
  <c r="K9" i="103"/>
  <c r="K15" i="103" s="1"/>
  <c r="O15" i="103" s="1"/>
  <c r="O19" i="103" s="1"/>
  <c r="O19" i="106" l="1"/>
  <c r="O23" i="106" s="1"/>
  <c r="O9" i="102"/>
  <c r="N19" i="106" l="1"/>
  <c r="M19" i="106"/>
  <c r="J13" i="106"/>
  <c r="J19" i="106" s="1"/>
  <c r="K19" i="106" l="1"/>
  <c r="K6" i="101"/>
  <c r="K8" i="101" s="1"/>
  <c r="K14" i="101" l="1"/>
  <c r="K102" i="102"/>
  <c r="O14" i="101" l="1"/>
  <c r="O18" i="101" s="1"/>
  <c r="O12" i="101" l="1"/>
  <c r="N12" i="101"/>
  <c r="M12" i="101"/>
  <c r="K12" i="101"/>
  <c r="I105" i="102"/>
  <c r="K105" i="102"/>
  <c r="O38" i="102" l="1"/>
  <c r="O99" i="102" s="1"/>
  <c r="O105" i="102" l="1"/>
  <c r="O109" i="102" s="1"/>
</calcChain>
</file>

<file path=xl/comments1.xml><?xml version="1.0" encoding="utf-8"?>
<comments xmlns="http://schemas.openxmlformats.org/spreadsheetml/2006/main">
  <authors>
    <author>Otávio de Freitas Lampert</author>
    <author>sandra.alves</author>
  </authors>
  <commentList>
    <comment ref="I7" authorId="0" shapeId="0">
      <text>
        <r>
          <rPr>
            <b/>
            <sz val="9"/>
            <color indexed="81"/>
            <rFont val="Segoe UI"/>
            <family val="2"/>
          </rPr>
          <t>Otávio de Freitas Lampert:</t>
        </r>
        <r>
          <rPr>
            <sz val="9"/>
            <color indexed="81"/>
            <rFont val="Segoe UI"/>
            <family val="2"/>
          </rPr>
          <t xml:space="preserve">
DIAS ÚTEIS ATUALIZADOS.</t>
        </r>
      </text>
    </comment>
    <comment ref="O7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O INÍCIO DE CONTRATO PELO TCE 14/10/2024. PORÉM ELA INICIOU A ESTAGIAR DIA 09/10/2024 CONFORME O FORMULÁRIO.  E ESTAMOS PAGANDO OS DIAS TRABALHADOS. </t>
        </r>
      </text>
    </comment>
    <comment ref="L8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ATESTADO</t>
        </r>
      </text>
    </comment>
    <comment ref="L22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DIA </t>
        </r>
        <r>
          <rPr>
            <b/>
            <sz val="9"/>
            <color indexed="81"/>
            <rFont val="Segoe UI"/>
            <family val="2"/>
          </rPr>
          <t xml:space="preserve">30/09/2024 </t>
        </r>
        <r>
          <rPr>
            <sz val="9"/>
            <color indexed="81"/>
            <rFont val="Segoe UI"/>
            <family val="2"/>
          </rPr>
          <t xml:space="preserve">APRESENTA ATESTADO. </t>
        </r>
      </text>
    </comment>
    <comment ref="L32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ATESTADO</t>
        </r>
      </text>
    </comment>
    <comment ref="I38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RECESSO  01 A 15/10</t>
        </r>
      </text>
    </comment>
    <comment ref="F40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ATUALIZAR</t>
        </r>
      </text>
    </comment>
    <comment ref="L43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ATESTADO </t>
        </r>
      </text>
    </comment>
    <comment ref="L46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FALTAS NÃO JUSTIFICADA. </t>
        </r>
      </text>
    </comment>
    <comment ref="F53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ATUALIZAR</t>
        </r>
      </text>
    </comment>
    <comment ref="L67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ATESTADO</t>
        </r>
      </text>
    </comment>
    <comment ref="L86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APRESENTA ATESTADO</t>
        </r>
      </text>
    </comment>
    <comment ref="L92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APRESENTA ATESTADO</t>
        </r>
      </text>
    </comment>
    <comment ref="L97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FALTAS NÃO JUSTIFICADAS</t>
        </r>
      </text>
    </comment>
  </commentList>
</comments>
</file>

<file path=xl/comments2.xml><?xml version="1.0" encoding="utf-8"?>
<comments xmlns="http://schemas.openxmlformats.org/spreadsheetml/2006/main">
  <authors>
    <author>sandra.alves</author>
  </authors>
  <commentList>
    <comment ref="L11" authorId="0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APRESENTA ATESTADO </t>
        </r>
      </text>
    </comment>
  </commentList>
</comments>
</file>

<file path=xl/sharedStrings.xml><?xml version="1.0" encoding="utf-8"?>
<sst xmlns="http://schemas.openxmlformats.org/spreadsheetml/2006/main" count="524" uniqueCount="216">
  <si>
    <t>PSICOLOGIA</t>
  </si>
  <si>
    <t xml:space="preserve"> </t>
  </si>
  <si>
    <t>ANO</t>
  </si>
  <si>
    <t>MÊS REF</t>
  </si>
  <si>
    <t>V. TRANSP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</si>
  <si>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</si>
  <si>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</si>
  <si>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</si>
  <si>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</si>
  <si>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</si>
  <si>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</si>
  <si>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</si>
  <si>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</si>
  <si>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</si>
  <si>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AUXÍLIO TRANSP</t>
  </si>
  <si>
    <t>RECESSO REMUNERADO</t>
  </si>
  <si>
    <t>TOTAL   BRUTO</t>
  </si>
  <si>
    <t>DESCONTOS  - R$</t>
  </si>
  <si>
    <t>VALOR LÍQUIDO (PAGO)</t>
  </si>
  <si>
    <t>FALTAS</t>
  </si>
  <si>
    <t>DA    BOLSA</t>
  </si>
  <si>
    <t>DO   AUXÍLIO TRANSP</t>
  </si>
  <si>
    <t>TOTAL DA FOLHA DO MÊS................................R$</t>
  </si>
  <si>
    <t>DT-CONTR</t>
  </si>
  <si>
    <t>REFERÊNCIA</t>
  </si>
  <si>
    <t>VALOR BOLSA</t>
  </si>
  <si>
    <t>RECESSO REMUN / DIFERENÇAS</t>
  </si>
  <si>
    <t>TOTAL GERAL DA FOLHA.......................................R$</t>
  </si>
  <si>
    <t>VALOR DA BOLSA</t>
  </si>
  <si>
    <t>DA BOLSA</t>
  </si>
  <si>
    <t>TOTAL BRUTO</t>
  </si>
  <si>
    <r>
      <rPr>
        <b/>
        <sz val="10"/>
        <rFont val="Arial"/>
        <family val="2"/>
      </rPr>
      <t>ST</t>
    </r>
    <r>
      <rPr>
        <sz val="10"/>
        <rFont val="Arial"/>
        <family val="2"/>
      </rPr>
      <t>=SITUAÇÃO NO MÊS = {</t>
    </r>
    <r>
      <rPr>
        <b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- Ativo regular  </t>
    </r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-Contrato novo  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-Recesso remunerado  </t>
    </r>
    <r>
      <rPr>
        <b/>
        <sz val="10"/>
        <rFont val="Arial"/>
        <family val="2"/>
      </rPr>
      <t>4</t>
    </r>
    <r>
      <rPr>
        <sz val="10"/>
        <rFont val="Arial"/>
        <family val="2"/>
      </rPr>
      <t>-Contrato encerrado}</t>
    </r>
  </si>
  <si>
    <t>DIAS ÚTEIS</t>
  </si>
  <si>
    <t>BOLSA AUXÍLIO</t>
  </si>
  <si>
    <t>DIREITO</t>
  </si>
  <si>
    <t>SASDH</t>
  </si>
  <si>
    <t>FGB</t>
  </si>
  <si>
    <t>SEMSA</t>
  </si>
  <si>
    <t>PGM</t>
  </si>
  <si>
    <t>SEINFRA</t>
  </si>
  <si>
    <t>SEMEIA</t>
  </si>
  <si>
    <t>TOTAL DA DESPESA - PROGRAMA BOLSA-ESTÁGIO......</t>
  </si>
  <si>
    <t xml:space="preserve">TAXA DE AGENCIAMENTO  - Valor Unitário........................... </t>
  </si>
  <si>
    <t>TOTAL DOS SERVIÇOS MENSAIS A FATURAR...................</t>
  </si>
  <si>
    <t>TOTAL DOS SERVIÇOS MENSAIS A FATURAR..................</t>
  </si>
  <si>
    <t>TOTAL DA DESPESA - PROGRAMA BOLSA-ESTÁGIO.......</t>
  </si>
  <si>
    <t xml:space="preserve">TAXA DE AGENCIAMENTO  - Valor Unitário........................................ </t>
  </si>
  <si>
    <t>TOTAL DOS SERVIÇOS MENSAIS A FATURAR.................................</t>
  </si>
  <si>
    <t>TOTAL DA DESPESA - PROGRAMA BOLSA-ESTÁGIO........................</t>
  </si>
  <si>
    <t>ENFERMAGEM</t>
  </si>
  <si>
    <t>SEME</t>
  </si>
  <si>
    <t>RH</t>
  </si>
  <si>
    <t>INICIO</t>
  </si>
  <si>
    <t>DATA PROCESSO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</si>
  <si>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</si>
  <si>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FOLHA MENSAL DE PAGAMENTO DE ESTAGIÁRIOS - 04.034.583/0004-75 (86)</t>
  </si>
  <si>
    <t>INGRID DO CARMO MOREIRA</t>
  </si>
  <si>
    <t>ENGENHARIA CIVIL</t>
  </si>
  <si>
    <t>TRICYELLEN CASTRO DA SILVA</t>
  </si>
  <si>
    <t>MARIA LUCIA BEZERRA DE ARAUJO</t>
  </si>
  <si>
    <t>ALESSA GABRIELA BARBOSA TORRES</t>
  </si>
  <si>
    <t>BRÍGIDA DE SOUZA ARAÚJO</t>
  </si>
  <si>
    <t>DARIELLE LIMA DA CUNHA</t>
  </si>
  <si>
    <t>CIÊNCIAS  CONTABÉIS</t>
  </si>
  <si>
    <t>GIOVANNA VITORIA DA ROCHA OLIVEIRA</t>
  </si>
  <si>
    <t>BIOMEDICINA</t>
  </si>
  <si>
    <t>ENGENHARIA FLORESTAL</t>
  </si>
  <si>
    <t>SCARLETT HILLARY ALENCAR ENES LEBRE</t>
  </si>
  <si>
    <t>WENDEL BRENNO BRAGA SOUSA</t>
  </si>
  <si>
    <t>EDUCAÇÃO FISICA</t>
  </si>
  <si>
    <t>BEATRIZ SOUZA DEL AGUILA</t>
  </si>
  <si>
    <t>CAROLINE CHRISTINY SOUZA DA SILVA</t>
  </si>
  <si>
    <t>MARIA EDUARDA SOUZA ROCHA</t>
  </si>
  <si>
    <t>MAKKLINY ALVES HONORIO BARROS</t>
  </si>
  <si>
    <t>SERVIÇO SOCIAL</t>
  </si>
  <si>
    <t>BRENNER MELO DA SILVA</t>
  </si>
  <si>
    <t>DANIELE BRITO DE SOUZA</t>
  </si>
  <si>
    <t>WENDHEL SANCHO DA SILVA</t>
  </si>
  <si>
    <t>ATHOS EMMANUEL MARTINS COSTA</t>
  </si>
  <si>
    <t>ANA BEATRIZ LIMA DA ROCHA</t>
  </si>
  <si>
    <t>INGRID SARAIVA DA SILVA</t>
  </si>
  <si>
    <t>NATIELE DA SILVA FERREIRA</t>
  </si>
  <si>
    <t>LUANA DA SILVA GOMES</t>
  </si>
  <si>
    <t>NUTRIÇÃO</t>
  </si>
  <si>
    <t>SYNNDEL NATALIA MATOS ARAÚJO</t>
  </si>
  <si>
    <t>ANA ALICIA OLIVEIRA GOMES</t>
  </si>
  <si>
    <t>PAULO HERIQUE FONTE JUCÁ</t>
  </si>
  <si>
    <t/>
  </si>
  <si>
    <t>2024</t>
  </si>
  <si>
    <t>ANA PAULA SILVA VITÓRIA</t>
  </si>
  <si>
    <t>CRAS - RUI LINO</t>
  </si>
  <si>
    <t>JONH CLÉSIO ALMEIDA MENESES</t>
  </si>
  <si>
    <t>THAIS CHAVES MIRANDA</t>
  </si>
  <si>
    <t>CIÊNCIAS CONTABÉIS</t>
  </si>
  <si>
    <t xml:space="preserve">MARIA KELIS  DOS SANTOS MELO DE CARVALHO </t>
  </si>
  <si>
    <t>ELLEN CRISTINNA FERREIRA DE MELO</t>
  </si>
  <si>
    <t>ADRIANA RODRIGUES DE ALMEIDA DUARTE</t>
  </si>
  <si>
    <t>KAREN GOMES CAVALCANTE</t>
  </si>
  <si>
    <t>GABRIEL FROTA DA SILVA</t>
  </si>
  <si>
    <t>SAERB</t>
  </si>
  <si>
    <t>SDTI</t>
  </si>
  <si>
    <t>ANA PATRÍCIA TAVARES MENDONÇA</t>
  </si>
  <si>
    <t>ISABEL IRLA GUIOMAR SANTOS PENHA</t>
  </si>
  <si>
    <t>CASA ROSA</t>
  </si>
  <si>
    <t xml:space="preserve">ELISSANDRA SILVA DA ROCHA </t>
  </si>
  <si>
    <t xml:space="preserve">ENGENHARIA FLORESTAL </t>
  </si>
  <si>
    <t xml:space="preserve">SABRINA DA SILVA MILANI </t>
  </si>
  <si>
    <t>DENARTE NORVATO NASCIMENTO RAXINAWÁ</t>
  </si>
  <si>
    <t>BRUNA FURTADO DA SILVA</t>
  </si>
  <si>
    <t>JOSÉ ORLANDO DE ALBUQUERQUE</t>
  </si>
  <si>
    <t>SISTEMA PARA INTERNET</t>
  </si>
  <si>
    <t xml:space="preserve">KELVISSON DUARTE BEZERRA </t>
  </si>
  <si>
    <t>GESTÃO FINANCEIRA</t>
  </si>
  <si>
    <t>SUZIANE  DA SILVA  NOBRE</t>
  </si>
  <si>
    <t>FOLHA MENSAL DE PAGAMENTO DE ESTAGIÁRIOS</t>
  </si>
  <si>
    <t>TAXA DE AGENCIAMENTO  - Valor Unitário........................... R$</t>
  </si>
  <si>
    <t>TOTAL DOS SERVIÇOS MENSAIS A FATURAR...................R$</t>
  </si>
  <si>
    <t>ANA ALICE DE MELO WAYLAND</t>
  </si>
  <si>
    <t>ALICE LIMA MONTEIRO</t>
  </si>
  <si>
    <t>ED. FISÍCA</t>
  </si>
  <si>
    <t>DOUGLAS HENRIQUE DE SOUZA MONTEIRO</t>
  </si>
  <si>
    <t>SISTEMA DE INFORMÇÃO</t>
  </si>
  <si>
    <t>LAILA RODRIGUES VIANA</t>
  </si>
  <si>
    <t>FELIPE FERREIRA COELHO</t>
  </si>
  <si>
    <t>PEGAGOGIA</t>
  </si>
  <si>
    <t>SAMANTHA LOHANE DE SOUZA</t>
  </si>
  <si>
    <t>ANTÔNIO JOSÉ ALVES QUEIROZ</t>
  </si>
  <si>
    <t>HIGILA MARIA CAVALCANTE DE OLIVEIRA</t>
  </si>
  <si>
    <t xml:space="preserve">ENGENHARIA </t>
  </si>
  <si>
    <t>MARIA CLARA MENDONÇA STAFF</t>
  </si>
  <si>
    <t>GUSTAVO LÚCIO VITORIANO LIMA</t>
  </si>
  <si>
    <t>ENGENHARIA CIVIAL</t>
  </si>
  <si>
    <t>SUANISLAI  LIMA MARTINS SAMPAIO</t>
  </si>
  <si>
    <t xml:space="preserve">JOÃO FERNANDO FONTELLE PALÁCIO </t>
  </si>
  <si>
    <t xml:space="preserve"> GEOGRAFIA</t>
  </si>
  <si>
    <t>IAMYLLY DA CRUZ OLIVEIRA</t>
  </si>
  <si>
    <t>PEDRO HENRIQUE SILVA DA ROCHA</t>
  </si>
  <si>
    <t xml:space="preserve">EMILY SOARES DOS SANTOS </t>
  </si>
  <si>
    <t>ADMINISTRAÇÃO</t>
  </si>
  <si>
    <t>KAROLYANE ARAÚJO SELHORT</t>
  </si>
  <si>
    <t>ELAYNNE BARBOSA ARAÚJO</t>
  </si>
  <si>
    <t>JUDITH KAYLANE ARAÚJO DA COSTA</t>
  </si>
  <si>
    <t>LORENA PAIXÃO DAMASCENO</t>
  </si>
  <si>
    <t>RENAN DA SILVA CUNHA</t>
  </si>
  <si>
    <t>JONATA SILVA DA SILVA</t>
  </si>
  <si>
    <t>SMGA</t>
  </si>
  <si>
    <t xml:space="preserve">RAFAELA HORTA LEITE
</t>
  </si>
  <si>
    <t>THIAGO SILVA HOLANDA</t>
  </si>
  <si>
    <t>ENGELHARIA CIVIL</t>
  </si>
  <si>
    <t>THAUAN FELIPE DA SILVA</t>
  </si>
  <si>
    <t>ARTHUR COSTA LAMEIRA</t>
  </si>
  <si>
    <t>MARIA DAIANE RODRIGUES DIAS</t>
  </si>
  <si>
    <t xml:space="preserve">PSICOLOGIA </t>
  </si>
  <si>
    <t>EDITH LAURYNNE DO NASCIMENTO SILVA</t>
  </si>
  <si>
    <t>JAIANE DE CASTRO E SOUZA</t>
  </si>
  <si>
    <t xml:space="preserve">GUSTAVO SOUZA MOREIRA </t>
  </si>
  <si>
    <t xml:space="preserve">EMAD </t>
  </si>
  <si>
    <t>JEAN LUCAS SOUZA DO NASCIMENTO</t>
  </si>
  <si>
    <t xml:space="preserve">ENFERMAGEM </t>
  </si>
  <si>
    <t>KAMILLY VIEIRA SOUZA</t>
  </si>
  <si>
    <t xml:space="preserve">GABRIELA JIALDI QUEIROZ </t>
  </si>
  <si>
    <t xml:space="preserve">FISIOTERAPIA </t>
  </si>
  <si>
    <t xml:space="preserve">JOÃO VICTOR BRAGA ROCHA </t>
  </si>
  <si>
    <t xml:space="preserve">GEOVANA UCHOA FURTADA </t>
  </si>
  <si>
    <t xml:space="preserve">DARIO MOURA MARINO </t>
  </si>
  <si>
    <t>BEATRIZ FEITOSA PEREIRA</t>
  </si>
  <si>
    <t xml:space="preserve">JAKELENE  NONATO NASCIMENTO KAXINAWÁ </t>
  </si>
  <si>
    <t xml:space="preserve">GUILHERME HENRIQUE ARAGÃO PINA </t>
  </si>
  <si>
    <t xml:space="preserve">ENGENHARIA CIVIL </t>
  </si>
  <si>
    <t xml:space="preserve">SEME </t>
  </si>
  <si>
    <t>IDALILIA SARAIVA ALVES</t>
  </si>
  <si>
    <t xml:space="preserve">ANA PAULA DE LIMA E SILVA </t>
  </si>
  <si>
    <t>PUBLICIDADE E PROPOGANDA</t>
  </si>
  <si>
    <t>SEFIN</t>
  </si>
  <si>
    <t>DÉBORA SANTOS DOS REIS</t>
  </si>
  <si>
    <t>DAIANE DA SILVA AMARAL</t>
  </si>
  <si>
    <t>JÉSSICA BRANDÃO ARAÚJO SHANENAWÁ</t>
  </si>
  <si>
    <t>NAUÃ OLIVEIRA COSTA</t>
  </si>
  <si>
    <t>LARISSA MELO MONTEIRO</t>
  </si>
  <si>
    <t>YAN GRYMMALD DA SILVA</t>
  </si>
  <si>
    <t>PEDAGOGIA</t>
  </si>
  <si>
    <t>KESSYA PATRÍCIA ROSA JUSTA</t>
  </si>
  <si>
    <t>THAIS VITORIA DA SILVA MAGALHÃES</t>
  </si>
  <si>
    <t>VALÉRIA DE SOUZA SILVA</t>
  </si>
  <si>
    <t>YARA BEATRIZ ARAÚJO MIRANDA</t>
  </si>
  <si>
    <t>SASDHA</t>
  </si>
  <si>
    <t>RAQUEL A SILVA RAMOS</t>
  </si>
  <si>
    <t>ANNA CLARA FRANCO MEDEIROS</t>
  </si>
  <si>
    <t xml:space="preserve"> GUSTAVO PABLO FERREIRA DE OLIVEIRA</t>
  </si>
  <si>
    <t>BACHAREL DIREITO</t>
  </si>
  <si>
    <t>[</t>
  </si>
  <si>
    <t>DIAS ÙTEIS</t>
  </si>
  <si>
    <t>OUTUBRO</t>
  </si>
  <si>
    <t>21/10/2024</t>
  </si>
  <si>
    <t>RECURSOS HUMANOS</t>
  </si>
  <si>
    <t xml:space="preserve">ANA CAMYLLE LIMA FERNANDES </t>
  </si>
  <si>
    <t>ARQUITETURA E URBANISMO</t>
  </si>
  <si>
    <t>3 e 4</t>
  </si>
  <si>
    <t>3 E 4</t>
  </si>
  <si>
    <t>ARISSON RODRIGUES QUINTELLA DE MOURA</t>
  </si>
  <si>
    <t xml:space="preserve">IANA MARIA SILVA DA CUNHA </t>
  </si>
  <si>
    <t xml:space="preserve">3 E4 </t>
  </si>
  <si>
    <t>REBECA VITÓRIA DA SILVA ALVES</t>
  </si>
  <si>
    <t>15/112024</t>
  </si>
  <si>
    <t>31/13/2025</t>
  </si>
  <si>
    <t>31/02/2024</t>
  </si>
  <si>
    <t>01/102024</t>
  </si>
  <si>
    <t xml:space="preserve">ANA CLARA ALVES DE LIMA </t>
  </si>
  <si>
    <t>JOSÉ REBOUÇAS DE FREITAS NETO</t>
  </si>
  <si>
    <t>MATEUS MARTINS DO NASCIMENTO</t>
  </si>
  <si>
    <t>ERICK RYAN FRANÇA DO NASCIMENTO</t>
  </si>
  <si>
    <t>31/04/2024</t>
  </si>
  <si>
    <t xml:space="preserve">CONTRATO Nº 044/2020 - PREFEITURA DE RIO BRANCO - PROGRAMA BOLSA ESTÁGIO </t>
  </si>
  <si>
    <t>CONTRATO Nº 044/2020 - PREFEITURA DE RIO BRANCO - RECURSO 117- IGD-M</t>
  </si>
  <si>
    <t>CONTRATO Nº 044/2020 - PREFEITURA DE RIO BRANCO - RECURSO 117-CRAS</t>
  </si>
  <si>
    <t>CONTRATO Nº 044/2020 - PREFEITURA DE RIO BRANCO - RECURSO CRIANÇA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</si>
</sst>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 &quot;#,##0.00;&quot;(R$ &quot;#,##0.00\)"/>
    <numFmt numFmtId="167" formatCode="_(* #,##0_);_(* \(#,##0\);_(* &quot;-&quot;_);_(@_)"/>
    <numFmt numFmtId="168" formatCode="_(* #,##0.00_);_(* \(#,##0.00\);_(* &quot;-&quot;??_);_(@_)"/>
    <numFmt numFmtId="169" formatCode="[$R$-416]\ #,##0.00;[Red]\-[$R$-416]\ #,##0.00"/>
    <numFmt numFmtId="170" formatCode="&quot;R$&quot;\ #,##0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4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8"/>
      <color theme="1"/>
      <name val="Calibri"/>
      <family val="2"/>
      <scheme val="minor"/>
    </font>
    <font>
      <sz val="14"/>
      <name val="Arial"/>
      <family val="2"/>
    </font>
    <font>
      <sz val="16"/>
      <color theme="1"/>
      <name val="Arial"/>
      <family val="2"/>
    </font>
    <font>
      <b/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42"/>
      </patternFill>
    </fill>
    <fill>
      <patternFill patternType="solid">
        <fgColor theme="2"/>
        <bgColor indexed="9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</cellStyleXfs>
  <cellXfs count="425">
    <xf numFmtId="0" fontId="0" fillId="0" borderId="0" xfId="0"/>
    <xf numFmtId="0" fontId="1" fillId="2" borderId="0" xfId="0" applyFont="1" applyFill="1"/>
    <xf numFmtId="14" fontId="1" fillId="2" borderId="2" xfId="0" applyNumberFormat="1" applyFont="1" applyFill="1" applyBorder="1" applyAlignment="1">
      <alignment horizontal="center"/>
    </xf>
    <xf numFmtId="164" fontId="1" fillId="5" borderId="2" xfId="2" applyFont="1" applyFill="1" applyBorder="1" applyAlignment="1">
      <alignment horizontal="center" vertical="center"/>
    </xf>
    <xf numFmtId="164" fontId="1" fillId="5" borderId="2" xfId="2" applyFont="1" applyFill="1" applyBorder="1" applyAlignment="1">
      <alignment vertical="center"/>
    </xf>
    <xf numFmtId="164" fontId="4" fillId="5" borderId="2" xfId="2" applyFont="1" applyFill="1" applyBorder="1" applyAlignment="1">
      <alignment vertical="center"/>
    </xf>
    <xf numFmtId="168" fontId="1" fillId="5" borderId="2" xfId="0" applyNumberFormat="1" applyFont="1" applyFill="1" applyBorder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/>
    </xf>
    <xf numFmtId="169" fontId="4" fillId="5" borderId="17" xfId="2" applyNumberFormat="1" applyFont="1" applyFill="1" applyBorder="1" applyAlignment="1">
      <alignment horizontal="right" vertical="center"/>
    </xf>
    <xf numFmtId="0" fontId="1" fillId="2" borderId="18" xfId="0" applyFont="1" applyFill="1" applyBorder="1"/>
    <xf numFmtId="0" fontId="11" fillId="0" borderId="0" xfId="0" applyFont="1"/>
    <xf numFmtId="0" fontId="11" fillId="2" borderId="0" xfId="0" applyFont="1" applyFill="1"/>
    <xf numFmtId="0" fontId="0" fillId="2" borderId="0" xfId="0" applyFill="1"/>
    <xf numFmtId="0" fontId="14" fillId="0" borderId="0" xfId="0" applyFont="1"/>
    <xf numFmtId="0" fontId="1" fillId="2" borderId="2" xfId="0" applyFont="1" applyFill="1" applyBorder="1" applyAlignment="1">
      <alignment vertical="center"/>
    </xf>
    <xf numFmtId="14" fontId="1" fillId="2" borderId="2" xfId="0" applyNumberFormat="1" applyFont="1" applyFill="1" applyBorder="1" applyAlignment="1">
      <alignment horizontal="center" vertical="center"/>
    </xf>
    <xf numFmtId="164" fontId="4" fillId="6" borderId="2" xfId="2" applyFont="1" applyFill="1" applyBorder="1" applyAlignment="1">
      <alignment vertical="center"/>
    </xf>
    <xf numFmtId="169" fontId="4" fillId="6" borderId="17" xfId="2" applyNumberFormat="1" applyFont="1" applyFill="1" applyBorder="1" applyAlignment="1">
      <alignment vertical="center"/>
    </xf>
    <xf numFmtId="0" fontId="14" fillId="2" borderId="0" xfId="0" applyFont="1" applyFill="1"/>
    <xf numFmtId="168" fontId="4" fillId="6" borderId="2" xfId="0" applyNumberFormat="1" applyFont="1" applyFill="1" applyBorder="1" applyAlignment="1">
      <alignment vertical="center"/>
    </xf>
    <xf numFmtId="14" fontId="8" fillId="2" borderId="2" xfId="0" applyNumberFormat="1" applyFont="1" applyFill="1" applyBorder="1" applyAlignment="1">
      <alignment horizontal="center" vertical="center"/>
    </xf>
    <xf numFmtId="164" fontId="8" fillId="2" borderId="2" xfId="2" applyFont="1" applyFill="1" applyBorder="1" applyAlignment="1">
      <alignment horizontal="center" vertical="center"/>
    </xf>
    <xf numFmtId="170" fontId="8" fillId="2" borderId="2" xfId="2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170" fontId="8" fillId="2" borderId="2" xfId="0" applyNumberFormat="1" applyFont="1" applyFill="1" applyBorder="1" applyAlignment="1">
      <alignment horizontal="center" vertical="center"/>
    </xf>
    <xf numFmtId="170" fontId="8" fillId="2" borderId="2" xfId="1" applyNumberFormat="1" applyFont="1" applyFill="1" applyBorder="1" applyAlignment="1">
      <alignment horizontal="center" vertical="center"/>
    </xf>
    <xf numFmtId="170" fontId="8" fillId="2" borderId="2" xfId="5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/>
    </xf>
    <xf numFmtId="0" fontId="7" fillId="6" borderId="8" xfId="0" applyFont="1" applyFill="1" applyBorder="1" applyAlignment="1">
      <alignment vertical="center"/>
    </xf>
    <xf numFmtId="0" fontId="7" fillId="6" borderId="8" xfId="0" applyFont="1" applyFill="1" applyBorder="1" applyAlignment="1">
      <alignment horizontal="center" vertical="center"/>
    </xf>
    <xf numFmtId="164" fontId="7" fillId="5" borderId="2" xfId="2" applyFont="1" applyFill="1" applyBorder="1" applyAlignment="1">
      <alignment vertical="center"/>
    </xf>
    <xf numFmtId="168" fontId="8" fillId="5" borderId="2" xfId="0" applyNumberFormat="1" applyFont="1" applyFill="1" applyBorder="1" applyAlignment="1">
      <alignment vertical="center"/>
    </xf>
    <xf numFmtId="169" fontId="7" fillId="11" borderId="17" xfId="2" applyNumberFormat="1" applyFont="1" applyFill="1" applyBorder="1" applyAlignment="1">
      <alignment horizontal="right" vertical="center"/>
    </xf>
    <xf numFmtId="0" fontId="8" fillId="2" borderId="18" xfId="0" applyFont="1" applyFill="1" applyBorder="1"/>
    <xf numFmtId="170" fontId="7" fillId="6" borderId="2" xfId="0" applyNumberFormat="1" applyFont="1" applyFill="1" applyBorder="1" applyAlignment="1">
      <alignment vertical="center"/>
    </xf>
    <xf numFmtId="170" fontId="7" fillId="6" borderId="2" xfId="2" applyNumberFormat="1" applyFont="1" applyFill="1" applyBorder="1" applyAlignment="1">
      <alignment vertical="center"/>
    </xf>
    <xf numFmtId="164" fontId="1" fillId="5" borderId="5" xfId="2" applyFont="1" applyFill="1" applyBorder="1" applyAlignment="1">
      <alignment horizontal="center" vertical="center" wrapText="1"/>
    </xf>
    <xf numFmtId="170" fontId="8" fillId="5" borderId="2" xfId="0" applyNumberFormat="1" applyFont="1" applyFill="1" applyBorder="1" applyAlignment="1">
      <alignment horizontal="center" vertical="center"/>
    </xf>
    <xf numFmtId="14" fontId="8" fillId="5" borderId="11" xfId="0" applyNumberFormat="1" applyFont="1" applyFill="1" applyBorder="1" applyAlignment="1">
      <alignment horizontal="center" vertical="center" wrapText="1"/>
    </xf>
    <xf numFmtId="170" fontId="7" fillId="6" borderId="17" xfId="2" applyNumberFormat="1" applyFont="1" applyFill="1" applyBorder="1" applyAlignment="1">
      <alignment vertical="center"/>
    </xf>
    <xf numFmtId="164" fontId="7" fillId="5" borderId="2" xfId="2" applyFont="1" applyFill="1" applyBorder="1" applyAlignment="1">
      <alignment horizontal="center" vertical="center"/>
    </xf>
    <xf numFmtId="164" fontId="1" fillId="6" borderId="2" xfId="2" applyFont="1" applyFill="1" applyBorder="1" applyAlignment="1">
      <alignment vertical="center"/>
    </xf>
    <xf numFmtId="167" fontId="4" fillId="4" borderId="2" xfId="1" applyNumberFormat="1" applyFont="1" applyFill="1" applyBorder="1" applyAlignment="1">
      <alignment horizontal="center" vertical="center"/>
    </xf>
    <xf numFmtId="169" fontId="4" fillId="6" borderId="17" xfId="0" applyNumberFormat="1" applyFont="1" applyFill="1" applyBorder="1" applyAlignment="1">
      <alignment vertical="center"/>
    </xf>
    <xf numFmtId="168" fontId="1" fillId="6" borderId="2" xfId="0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170" fontId="1" fillId="5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170" fontId="4" fillId="6" borderId="2" xfId="0" applyNumberFormat="1" applyFont="1" applyFill="1" applyBorder="1" applyAlignment="1">
      <alignment vertical="center"/>
    </xf>
    <xf numFmtId="170" fontId="4" fillId="6" borderId="2" xfId="2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/>
    <xf numFmtId="164" fontId="7" fillId="6" borderId="2" xfId="2" applyFont="1" applyFill="1" applyBorder="1" applyAlignment="1">
      <alignment vertical="center"/>
    </xf>
    <xf numFmtId="168" fontId="7" fillId="6" borderId="2" xfId="0" applyNumberFormat="1" applyFont="1" applyFill="1" applyBorder="1" applyAlignment="1">
      <alignment vertical="center"/>
    </xf>
    <xf numFmtId="164" fontId="8" fillId="5" borderId="2" xfId="2" applyFont="1" applyFill="1" applyBorder="1" applyAlignment="1">
      <alignment horizontal="center" vertical="center"/>
    </xf>
    <xf numFmtId="164" fontId="8" fillId="5" borderId="2" xfId="2" applyFont="1" applyFill="1" applyBorder="1" applyAlignment="1">
      <alignment vertical="center"/>
    </xf>
    <xf numFmtId="0" fontId="8" fillId="6" borderId="6" xfId="0" applyFont="1" applyFill="1" applyBorder="1" applyAlignment="1">
      <alignment horizontal="center" vertical="center"/>
    </xf>
    <xf numFmtId="164" fontId="8" fillId="6" borderId="2" xfId="2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4" fontId="1" fillId="5" borderId="5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4" fontId="22" fillId="6" borderId="2" xfId="2" applyFont="1" applyFill="1" applyBorder="1" applyAlignment="1">
      <alignment vertical="center"/>
    </xf>
    <xf numFmtId="170" fontId="1" fillId="5" borderId="2" xfId="0" applyNumberFormat="1" applyFont="1" applyFill="1" applyBorder="1" applyAlignment="1">
      <alignment horizontal="center" vertical="center" wrapText="1"/>
    </xf>
    <xf numFmtId="170" fontId="1" fillId="5" borderId="2" xfId="2" applyNumberFormat="1" applyFont="1" applyFill="1" applyBorder="1" applyAlignment="1">
      <alignment horizontal="center" vertical="center" wrapText="1"/>
    </xf>
    <xf numFmtId="170" fontId="8" fillId="5" borderId="17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vertical="center" wrapText="1"/>
    </xf>
    <xf numFmtId="170" fontId="1" fillId="2" borderId="2" xfId="2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1" fillId="0" borderId="0" xfId="0" applyFont="1" applyFill="1"/>
    <xf numFmtId="0" fontId="16" fillId="0" borderId="0" xfId="0" applyFont="1" applyFill="1"/>
    <xf numFmtId="0" fontId="15" fillId="0" borderId="0" xfId="0" applyFont="1" applyFill="1"/>
    <xf numFmtId="0" fontId="14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70" fontId="19" fillId="0" borderId="0" xfId="0" applyNumberFormat="1" applyFont="1" applyFill="1"/>
    <xf numFmtId="170" fontId="0" fillId="0" borderId="0" xfId="0" applyNumberFormat="1" applyFill="1"/>
    <xf numFmtId="0" fontId="9" fillId="0" borderId="0" xfId="0" applyFont="1" applyFill="1"/>
    <xf numFmtId="0" fontId="6" fillId="0" borderId="0" xfId="0" applyFont="1" applyFill="1"/>
    <xf numFmtId="0" fontId="21" fillId="0" borderId="0" xfId="0" applyFont="1" applyFill="1" applyAlignment="1">
      <alignment vertical="center" wrapText="1"/>
    </xf>
    <xf numFmtId="0" fontId="9" fillId="0" borderId="0" xfId="0" applyFont="1" applyFill="1" applyAlignment="1"/>
    <xf numFmtId="0" fontId="0" fillId="0" borderId="0" xfId="0" applyFill="1" applyAlignment="1"/>
    <xf numFmtId="0" fontId="26" fillId="2" borderId="24" xfId="0" applyFont="1" applyFill="1" applyBorder="1" applyAlignment="1">
      <alignment horizontal="center" vertical="center"/>
    </xf>
    <xf numFmtId="170" fontId="8" fillId="5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textRotation="90" wrapText="1"/>
    </xf>
    <xf numFmtId="14" fontId="27" fillId="2" borderId="2" xfId="0" applyNumberFormat="1" applyFont="1" applyFill="1" applyBorder="1" applyAlignment="1">
      <alignment horizontal="center" vertical="center"/>
    </xf>
    <xf numFmtId="170" fontId="7" fillId="6" borderId="2" xfId="2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4" fontId="7" fillId="5" borderId="2" xfId="2" applyNumberFormat="1" applyFont="1" applyFill="1" applyBorder="1" applyAlignment="1">
      <alignment vertical="center"/>
    </xf>
    <xf numFmtId="0" fontId="8" fillId="2" borderId="8" xfId="0" applyFont="1" applyFill="1" applyBorder="1"/>
    <xf numFmtId="170" fontId="11" fillId="2" borderId="0" xfId="0" applyNumberFormat="1" applyFont="1" applyFill="1" applyBorder="1"/>
    <xf numFmtId="0" fontId="8" fillId="2" borderId="0" xfId="0" applyFont="1" applyFill="1" applyBorder="1"/>
    <xf numFmtId="0" fontId="8" fillId="2" borderId="24" xfId="0" applyFont="1" applyFill="1" applyBorder="1"/>
    <xf numFmtId="0" fontId="8" fillId="2" borderId="14" xfId="0" applyFont="1" applyFill="1" applyBorder="1"/>
    <xf numFmtId="44" fontId="7" fillId="10" borderId="17" xfId="1" applyNumberFormat="1" applyFont="1" applyFill="1" applyBorder="1" applyAlignment="1">
      <alignment horizontal="right" vertical="center"/>
    </xf>
    <xf numFmtId="0" fontId="8" fillId="2" borderId="22" xfId="0" applyFont="1" applyFill="1" applyBorder="1"/>
    <xf numFmtId="0" fontId="8" fillId="2" borderId="23" xfId="0" applyFont="1" applyFill="1" applyBorder="1"/>
    <xf numFmtId="169" fontId="7" fillId="9" borderId="33" xfId="1" applyNumberFormat="1" applyFont="1" applyFill="1" applyBorder="1" applyAlignment="1">
      <alignment horizontal="right" vertical="center" wrapText="1"/>
    </xf>
    <xf numFmtId="0" fontId="26" fillId="2" borderId="19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14" fontId="8" fillId="5" borderId="5" xfId="0" applyNumberFormat="1" applyFont="1" applyFill="1" applyBorder="1" applyAlignment="1">
      <alignment horizontal="center" vertical="center" wrapText="1"/>
    </xf>
    <xf numFmtId="170" fontId="8" fillId="5" borderId="5" xfId="0" applyNumberFormat="1" applyFont="1" applyFill="1" applyBorder="1" applyAlignment="1">
      <alignment horizontal="center" vertical="center"/>
    </xf>
    <xf numFmtId="170" fontId="8" fillId="5" borderId="5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textRotation="90" wrapText="1"/>
    </xf>
    <xf numFmtId="170" fontId="8" fillId="5" borderId="15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8" fillId="2" borderId="6" xfId="0" applyFont="1" applyFill="1" applyBorder="1" applyAlignment="1"/>
    <xf numFmtId="0" fontId="8" fillId="2" borderId="8" xfId="0" applyFont="1" applyFill="1" applyBorder="1" applyAlignment="1"/>
    <xf numFmtId="0" fontId="8" fillId="2" borderId="23" xfId="0" applyFont="1" applyFill="1" applyBorder="1" applyAlignment="1"/>
    <xf numFmtId="0" fontId="21" fillId="0" borderId="0" xfId="0" applyFont="1" applyFill="1" applyAlignment="1">
      <alignment vertical="center"/>
    </xf>
    <xf numFmtId="0" fontId="6" fillId="0" borderId="0" xfId="0" applyFont="1" applyFill="1" applyAlignment="1"/>
    <xf numFmtId="0" fontId="0" fillId="0" borderId="0" xfId="0" applyAlignment="1"/>
    <xf numFmtId="0" fontId="8" fillId="5" borderId="5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8" fillId="2" borderId="2" xfId="4" applyFont="1" applyFill="1" applyBorder="1" applyAlignment="1">
      <alignment vertical="center"/>
    </xf>
    <xf numFmtId="0" fontId="8" fillId="2" borderId="11" xfId="4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8" fillId="2" borderId="2" xfId="0" applyFont="1" applyFill="1" applyBorder="1" applyAlignment="1"/>
    <xf numFmtId="0" fontId="7" fillId="12" borderId="36" xfId="0" applyFont="1" applyFill="1" applyBorder="1" applyAlignment="1">
      <alignment horizontal="center" vertical="center" wrapText="1"/>
    </xf>
    <xf numFmtId="0" fontId="7" fillId="12" borderId="38" xfId="0" applyFont="1" applyFill="1" applyBorder="1" applyAlignment="1">
      <alignment horizontal="center" vertical="center" wrapText="1"/>
    </xf>
    <xf numFmtId="49" fontId="7" fillId="13" borderId="4" xfId="0" applyNumberFormat="1" applyFont="1" applyFill="1" applyBorder="1" applyAlignment="1">
      <alignment horizontal="center" vertical="center" wrapText="1"/>
    </xf>
    <xf numFmtId="49" fontId="7" fillId="13" borderId="2" xfId="0" applyNumberFormat="1" applyFont="1" applyFill="1" applyBorder="1" applyAlignment="1">
      <alignment horizontal="center" vertical="center" wrapText="1"/>
    </xf>
    <xf numFmtId="37" fontId="7" fillId="13" borderId="2" xfId="0" applyNumberFormat="1" applyFont="1" applyFill="1" applyBorder="1" applyAlignment="1">
      <alignment horizontal="center" vertical="center" wrapText="1"/>
    </xf>
    <xf numFmtId="0" fontId="7" fillId="11" borderId="41" xfId="0" applyFont="1" applyFill="1" applyBorder="1" applyAlignment="1">
      <alignment horizontal="center" vertical="center" textRotation="90" wrapText="1"/>
    </xf>
    <xf numFmtId="0" fontId="7" fillId="11" borderId="4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8" borderId="25" xfId="0" applyFont="1" applyFill="1" applyBorder="1" applyAlignment="1">
      <alignment horizontal="left" vertical="center"/>
    </xf>
    <xf numFmtId="0" fontId="7" fillId="8" borderId="3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12" borderId="37" xfId="0" applyFont="1" applyFill="1" applyBorder="1" applyAlignment="1">
      <alignment horizontal="center" vertical="center" wrapText="1"/>
    </xf>
    <xf numFmtId="0" fontId="7" fillId="12" borderId="36" xfId="0" applyFont="1" applyFill="1" applyBorder="1" applyAlignment="1">
      <alignment horizontal="center" vertical="center" wrapText="1"/>
    </xf>
    <xf numFmtId="49" fontId="7" fillId="13" borderId="4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64" fontId="7" fillId="12" borderId="38" xfId="2" applyFont="1" applyFill="1" applyBorder="1" applyAlignment="1">
      <alignment horizontal="center" vertical="center" wrapText="1"/>
    </xf>
    <xf numFmtId="164" fontId="7" fillId="13" borderId="2" xfId="2" applyFont="1" applyFill="1" applyBorder="1" applyAlignment="1">
      <alignment vertical="center" wrapText="1"/>
    </xf>
    <xf numFmtId="164" fontId="8" fillId="5" borderId="5" xfId="2" applyFont="1" applyFill="1" applyBorder="1" applyAlignment="1">
      <alignment horizontal="center" vertical="center" wrapText="1"/>
    </xf>
    <xf numFmtId="164" fontId="8" fillId="5" borderId="2" xfId="2" applyFont="1" applyFill="1" applyBorder="1" applyAlignment="1">
      <alignment horizontal="center" vertical="center" wrapText="1"/>
    </xf>
    <xf numFmtId="164" fontId="11" fillId="2" borderId="0" xfId="2" applyFont="1" applyFill="1" applyBorder="1"/>
    <xf numFmtId="164" fontId="7" fillId="0" borderId="2" xfId="2" applyFont="1" applyBorder="1" applyAlignment="1">
      <alignment horizontal="center" vertical="center" wrapText="1"/>
    </xf>
    <xf numFmtId="164" fontId="8" fillId="2" borderId="0" xfId="2" applyFont="1" applyFill="1" applyBorder="1"/>
    <xf numFmtId="164" fontId="0" fillId="0" borderId="0" xfId="2" applyFont="1" applyFill="1"/>
    <xf numFmtId="164" fontId="6" fillId="0" borderId="0" xfId="2" applyFont="1" applyFill="1"/>
    <xf numFmtId="164" fontId="0" fillId="0" borderId="0" xfId="2" applyFont="1" applyFill="1" applyAlignment="1"/>
    <xf numFmtId="164" fontId="0" fillId="0" borderId="0" xfId="2" applyFont="1"/>
    <xf numFmtId="0" fontId="5" fillId="0" borderId="0" xfId="0" applyFont="1" applyFill="1" applyBorder="1" applyAlignment="1"/>
    <xf numFmtId="0" fontId="0" fillId="0" borderId="0" xfId="0" applyFill="1" applyBorder="1"/>
    <xf numFmtId="0" fontId="0" fillId="0" borderId="0" xfId="0" applyBorder="1" applyAlignment="1"/>
    <xf numFmtId="0" fontId="10" fillId="13" borderId="2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164" fontId="7" fillId="13" borderId="2" xfId="2" applyFont="1" applyFill="1" applyBorder="1" applyAlignment="1">
      <alignment horizontal="center" vertical="center" wrapText="1"/>
    </xf>
    <xf numFmtId="49" fontId="7" fillId="13" borderId="2" xfId="0" applyNumberFormat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 wrapText="1"/>
    </xf>
    <xf numFmtId="164" fontId="7" fillId="11" borderId="2" xfId="2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wrapText="1"/>
    </xf>
    <xf numFmtId="0" fontId="25" fillId="2" borderId="12" xfId="0" applyFont="1" applyFill="1" applyBorder="1" applyAlignment="1"/>
    <xf numFmtId="0" fontId="25" fillId="2" borderId="34" xfId="0" applyFont="1" applyFill="1" applyBorder="1" applyAlignment="1"/>
    <xf numFmtId="0" fontId="25" fillId="2" borderId="35" xfId="0" applyFont="1" applyFill="1" applyBorder="1" applyAlignment="1"/>
    <xf numFmtId="0" fontId="10" fillId="13" borderId="24" xfId="0" applyFont="1" applyFill="1" applyBorder="1" applyAlignment="1">
      <alignment horizontal="center" vertical="center" wrapText="1"/>
    </xf>
    <xf numFmtId="0" fontId="7" fillId="13" borderId="17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center"/>
    </xf>
    <xf numFmtId="0" fontId="7" fillId="11" borderId="17" xfId="0" applyFont="1" applyFill="1" applyBorder="1" applyAlignment="1">
      <alignment horizontal="center" vertical="center" wrapText="1"/>
    </xf>
    <xf numFmtId="0" fontId="10" fillId="13" borderId="43" xfId="0" applyFont="1" applyFill="1" applyBorder="1" applyAlignment="1">
      <alignment horizontal="center" vertical="center" wrapText="1"/>
    </xf>
    <xf numFmtId="0" fontId="10" fillId="13" borderId="38" xfId="0" applyFont="1" applyFill="1" applyBorder="1" applyAlignment="1">
      <alignment horizontal="center" vertical="center" wrapText="1"/>
    </xf>
    <xf numFmtId="0" fontId="7" fillId="13" borderId="38" xfId="0" applyFont="1" applyFill="1" applyBorder="1" applyAlignment="1">
      <alignment horizontal="center" vertical="center" wrapText="1"/>
    </xf>
    <xf numFmtId="0" fontId="7" fillId="13" borderId="38" xfId="0" applyFont="1" applyFill="1" applyBorder="1" applyAlignment="1">
      <alignment horizontal="center" vertical="center" wrapText="1"/>
    </xf>
    <xf numFmtId="164" fontId="7" fillId="13" borderId="38" xfId="2" applyFont="1" applyFill="1" applyBorder="1" applyAlignment="1">
      <alignment horizontal="center" vertical="center" wrapText="1"/>
    </xf>
    <xf numFmtId="0" fontId="7" fillId="13" borderId="44" xfId="0" applyFont="1" applyFill="1" applyBorder="1" applyAlignment="1">
      <alignment horizontal="center" vertical="center" wrapText="1"/>
    </xf>
    <xf numFmtId="0" fontId="7" fillId="13" borderId="45" xfId="0" applyFont="1" applyFill="1" applyBorder="1" applyAlignment="1">
      <alignment horizontal="center" vertical="center"/>
    </xf>
    <xf numFmtId="0" fontId="7" fillId="11" borderId="41" xfId="0" applyFont="1" applyFill="1" applyBorder="1" applyAlignment="1">
      <alignment horizontal="center" vertical="center"/>
    </xf>
    <xf numFmtId="0" fontId="7" fillId="11" borderId="41" xfId="0" applyFont="1" applyFill="1" applyBorder="1" applyAlignment="1">
      <alignment horizontal="center" vertical="center" wrapText="1"/>
    </xf>
    <xf numFmtId="164" fontId="7" fillId="11" borderId="41" xfId="2" applyFont="1" applyFill="1" applyBorder="1" applyAlignment="1">
      <alignment horizontal="center" vertical="center" wrapText="1"/>
    </xf>
    <xf numFmtId="0" fontId="7" fillId="11" borderId="3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44" fontId="8" fillId="2" borderId="46" xfId="1" applyNumberFormat="1" applyFont="1" applyFill="1" applyBorder="1" applyAlignment="1">
      <alignment horizontal="right" vertical="center"/>
    </xf>
    <xf numFmtId="0" fontId="7" fillId="2" borderId="21" xfId="0" applyFont="1" applyFill="1" applyBorder="1" applyAlignment="1">
      <alignment horizontal="left" vertical="center"/>
    </xf>
    <xf numFmtId="0" fontId="7" fillId="8" borderId="47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48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64" fontId="8" fillId="2" borderId="5" xfId="2" applyFont="1" applyFill="1" applyBorder="1" applyAlignment="1">
      <alignment horizontal="center" vertical="center"/>
    </xf>
    <xf numFmtId="167" fontId="7" fillId="2" borderId="5" xfId="1" applyNumberFormat="1" applyFont="1" applyFill="1" applyBorder="1" applyAlignment="1">
      <alignment horizontal="center" vertical="center"/>
    </xf>
    <xf numFmtId="168" fontId="8" fillId="2" borderId="5" xfId="5" applyNumberFormat="1" applyFont="1" applyFill="1" applyBorder="1" applyAlignment="1">
      <alignment horizontal="center" vertical="center"/>
    </xf>
    <xf numFmtId="164" fontId="7" fillId="2" borderId="15" xfId="2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 wrapText="1"/>
    </xf>
    <xf numFmtId="0" fontId="7" fillId="7" borderId="51" xfId="0" applyFont="1" applyFill="1" applyBorder="1" applyAlignment="1">
      <alignment horizontal="center" vertical="center" wrapText="1"/>
    </xf>
    <xf numFmtId="164" fontId="7" fillId="7" borderId="50" xfId="2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textRotation="90" wrapText="1"/>
    </xf>
    <xf numFmtId="0" fontId="7" fillId="13" borderId="49" xfId="0" applyFont="1" applyFill="1" applyBorder="1" applyAlignment="1">
      <alignment horizontal="center" vertical="center"/>
    </xf>
    <xf numFmtId="0" fontId="7" fillId="11" borderId="50" xfId="0" applyFont="1" applyFill="1" applyBorder="1" applyAlignment="1">
      <alignment horizontal="center" vertical="center"/>
    </xf>
    <xf numFmtId="0" fontId="7" fillId="11" borderId="51" xfId="0" applyFont="1" applyFill="1" applyBorder="1" applyAlignment="1">
      <alignment horizontal="center" vertical="center"/>
    </xf>
    <xf numFmtId="0" fontId="7" fillId="11" borderId="50" xfId="0" applyFont="1" applyFill="1" applyBorder="1" applyAlignment="1">
      <alignment horizontal="center" vertical="center" wrapText="1"/>
    </xf>
    <xf numFmtId="0" fontId="7" fillId="11" borderId="51" xfId="0" applyFont="1" applyFill="1" applyBorder="1" applyAlignment="1">
      <alignment horizontal="center" vertical="center" wrapText="1"/>
    </xf>
    <xf numFmtId="164" fontId="7" fillId="11" borderId="50" xfId="2" applyFont="1" applyFill="1" applyBorder="1" applyAlignment="1">
      <alignment horizontal="center" vertical="center" wrapText="1"/>
    </xf>
    <xf numFmtId="0" fontId="7" fillId="11" borderId="50" xfId="0" applyFont="1" applyFill="1" applyBorder="1" applyAlignment="1">
      <alignment horizontal="center" vertical="center" textRotation="90" wrapText="1"/>
    </xf>
    <xf numFmtId="0" fontId="7" fillId="11" borderId="52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5" fillId="2" borderId="12" xfId="0" applyFont="1" applyFill="1" applyBorder="1"/>
    <xf numFmtId="0" fontId="1" fillId="2" borderId="2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14" fontId="18" fillId="2" borderId="2" xfId="0" applyNumberFormat="1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44" fontId="11" fillId="0" borderId="0" xfId="0" applyNumberFormat="1" applyFont="1"/>
    <xf numFmtId="0" fontId="11" fillId="0" borderId="0" xfId="0" quotePrefix="1" applyFont="1"/>
    <xf numFmtId="0" fontId="1" fillId="5" borderId="5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/>
    </xf>
    <xf numFmtId="4" fontId="4" fillId="5" borderId="2" xfId="2" applyNumberFormat="1" applyFont="1" applyFill="1" applyBorder="1" applyAlignment="1">
      <alignment vertical="center"/>
    </xf>
    <xf numFmtId="0" fontId="1" fillId="2" borderId="20" xfId="0" applyFont="1" applyFill="1" applyBorder="1"/>
    <xf numFmtId="0" fontId="1" fillId="4" borderId="21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22" xfId="0" applyFont="1" applyFill="1" applyBorder="1"/>
    <xf numFmtId="0" fontId="1" fillId="2" borderId="23" xfId="0" applyFont="1" applyFill="1" applyBorder="1"/>
    <xf numFmtId="0" fontId="1" fillId="0" borderId="0" xfId="0" applyFont="1"/>
    <xf numFmtId="0" fontId="10" fillId="0" borderId="0" xfId="0" applyFont="1" applyAlignment="1">
      <alignment horizontal="left" vertical="center"/>
    </xf>
    <xf numFmtId="0" fontId="28" fillId="2" borderId="34" xfId="0" applyFont="1" applyFill="1" applyBorder="1" applyAlignment="1">
      <alignment vertical="center" wrapText="1"/>
    </xf>
    <xf numFmtId="0" fontId="25" fillId="2" borderId="34" xfId="0" applyFont="1" applyFill="1" applyBorder="1" applyAlignment="1">
      <alignment vertical="center" wrapText="1"/>
    </xf>
    <xf numFmtId="170" fontId="8" fillId="2" borderId="5" xfId="0" applyNumberFormat="1" applyFont="1" applyFill="1" applyBorder="1" applyAlignment="1">
      <alignment horizontal="center" vertical="center"/>
    </xf>
    <xf numFmtId="0" fontId="4" fillId="12" borderId="43" xfId="0" applyFont="1" applyFill="1" applyBorder="1" applyAlignment="1">
      <alignment horizontal="center" vertical="center" wrapText="1"/>
    </xf>
    <xf numFmtId="0" fontId="4" fillId="12" borderId="38" xfId="0" applyFont="1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49" fontId="4" fillId="13" borderId="6" xfId="0" applyNumberFormat="1" applyFont="1" applyFill="1" applyBorder="1" applyAlignment="1">
      <alignment horizontal="center" vertical="center" wrapText="1"/>
    </xf>
    <xf numFmtId="49" fontId="4" fillId="13" borderId="4" xfId="0" applyNumberFormat="1" applyFont="1" applyFill="1" applyBorder="1" applyAlignment="1">
      <alignment horizontal="center" vertical="center" wrapText="1"/>
    </xf>
    <xf numFmtId="49" fontId="4" fillId="13" borderId="4" xfId="0" applyNumberFormat="1" applyFont="1" applyFill="1" applyBorder="1" applyAlignment="1">
      <alignment horizontal="center" vertical="center" wrapText="1"/>
    </xf>
    <xf numFmtId="49" fontId="4" fillId="13" borderId="2" xfId="0" applyNumberFormat="1" applyFont="1" applyFill="1" applyBorder="1" applyAlignment="1">
      <alignment horizontal="center" vertical="center" wrapText="1"/>
    </xf>
    <xf numFmtId="37" fontId="4" fillId="13" borderId="2" xfId="0" applyNumberFormat="1" applyFont="1" applyFill="1" applyBorder="1" applyAlignment="1">
      <alignment horizontal="center" vertical="center" wrapText="1"/>
    </xf>
    <xf numFmtId="165" fontId="4" fillId="13" borderId="2" xfId="0" applyNumberFormat="1" applyFont="1" applyFill="1" applyBorder="1" applyAlignment="1">
      <alignment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17" xfId="0" applyFont="1" applyFill="1" applyBorder="1" applyAlignment="1">
      <alignment horizontal="center" vertical="center" wrapText="1"/>
    </xf>
    <xf numFmtId="0" fontId="4" fillId="13" borderId="24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wrapText="1"/>
    </xf>
    <xf numFmtId="0" fontId="4" fillId="13" borderId="45" xfId="0" applyFont="1" applyFill="1" applyBorder="1" applyAlignment="1">
      <alignment horizontal="center" vertical="center"/>
    </xf>
    <xf numFmtId="0" fontId="4" fillId="11" borderId="41" xfId="0" applyFont="1" applyFill="1" applyBorder="1" applyAlignment="1">
      <alignment horizontal="center" vertical="center" wrapText="1"/>
    </xf>
    <xf numFmtId="0" fontId="4" fillId="11" borderId="41" xfId="0" applyFont="1" applyFill="1" applyBorder="1" applyAlignment="1">
      <alignment horizontal="center" vertical="center" textRotation="90" wrapText="1"/>
    </xf>
    <xf numFmtId="0" fontId="4" fillId="11" borderId="41" xfId="0" applyFont="1" applyFill="1" applyBorder="1" applyAlignment="1">
      <alignment horizontal="center" vertical="center" wrapText="1"/>
    </xf>
    <xf numFmtId="0" fontId="4" fillId="12" borderId="37" xfId="0" applyFont="1" applyFill="1" applyBorder="1" applyAlignment="1">
      <alignment horizontal="center" vertical="center" wrapText="1"/>
    </xf>
    <xf numFmtId="0" fontId="4" fillId="12" borderId="36" xfId="0" applyFont="1" applyFill="1" applyBorder="1" applyAlignment="1">
      <alignment horizontal="center" vertical="center" wrapText="1"/>
    </xf>
    <xf numFmtId="0" fontId="4" fillId="12" borderId="36" xfId="0" applyFont="1" applyFill="1" applyBorder="1" applyAlignment="1">
      <alignment horizontal="center" vertical="center" wrapText="1"/>
    </xf>
    <xf numFmtId="0" fontId="4" fillId="12" borderId="38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0" fontId="7" fillId="12" borderId="43" xfId="0" applyFont="1" applyFill="1" applyBorder="1" applyAlignment="1">
      <alignment horizontal="center" vertical="center" wrapText="1"/>
    </xf>
    <xf numFmtId="0" fontId="7" fillId="12" borderId="38" xfId="0" applyFont="1" applyFill="1" applyBorder="1" applyAlignment="1">
      <alignment horizontal="center" vertical="center" wrapText="1"/>
    </xf>
    <xf numFmtId="164" fontId="28" fillId="2" borderId="34" xfId="2" applyFont="1" applyFill="1" applyBorder="1" applyAlignment="1">
      <alignment vertical="center" wrapText="1"/>
    </xf>
    <xf numFmtId="164" fontId="4" fillId="12" borderId="38" xfId="2" applyFont="1" applyFill="1" applyBorder="1" applyAlignment="1">
      <alignment horizontal="center" vertical="center" wrapText="1"/>
    </xf>
    <xf numFmtId="164" fontId="4" fillId="12" borderId="38" xfId="2" applyFont="1" applyFill="1" applyBorder="1" applyAlignment="1">
      <alignment vertical="center" wrapText="1"/>
    </xf>
    <xf numFmtId="164" fontId="4" fillId="13" borderId="2" xfId="2" applyFont="1" applyFill="1" applyBorder="1" applyAlignment="1">
      <alignment horizontal="center" vertical="center" wrapText="1"/>
    </xf>
    <xf numFmtId="164" fontId="4" fillId="13" borderId="2" xfId="2" applyFont="1" applyFill="1" applyBorder="1" applyAlignment="1">
      <alignment vertical="center" wrapText="1"/>
    </xf>
    <xf numFmtId="164" fontId="4" fillId="11" borderId="2" xfId="2" applyFont="1" applyFill="1" applyBorder="1" applyAlignment="1">
      <alignment horizontal="center" vertical="center" wrapText="1"/>
    </xf>
    <xf numFmtId="164" fontId="4" fillId="11" borderId="41" xfId="2" applyFont="1" applyFill="1" applyBorder="1" applyAlignment="1">
      <alignment horizontal="center" vertical="center" wrapText="1"/>
    </xf>
    <xf numFmtId="164" fontId="8" fillId="5" borderId="5" xfId="2" applyFont="1" applyFill="1" applyBorder="1" applyAlignment="1">
      <alignment horizontal="center" vertical="center"/>
    </xf>
    <xf numFmtId="164" fontId="4" fillId="5" borderId="5" xfId="2" applyFont="1" applyFill="1" applyBorder="1" applyAlignment="1">
      <alignment horizontal="center" vertical="center" wrapText="1"/>
    </xf>
    <xf numFmtId="164" fontId="1" fillId="2" borderId="5" xfId="2" applyFont="1" applyFill="1" applyBorder="1" applyAlignment="1">
      <alignment horizontal="center" vertical="center"/>
    </xf>
    <xf numFmtId="164" fontId="1" fillId="2" borderId="0" xfId="2" applyFont="1" applyFill="1" applyBorder="1"/>
    <xf numFmtId="164" fontId="10" fillId="0" borderId="0" xfId="2" applyFont="1" applyAlignment="1">
      <alignment horizontal="left" vertical="center"/>
    </xf>
    <xf numFmtId="164" fontId="11" fillId="0" borderId="0" xfId="2" applyFont="1"/>
    <xf numFmtId="164" fontId="28" fillId="2" borderId="35" xfId="2" applyFont="1" applyFill="1" applyBorder="1" applyAlignment="1">
      <alignment vertical="center" wrapText="1"/>
    </xf>
    <xf numFmtId="164" fontId="4" fillId="11" borderId="17" xfId="2" applyFont="1" applyFill="1" applyBorder="1" applyAlignment="1">
      <alignment horizontal="center" vertical="center" wrapText="1"/>
    </xf>
    <xf numFmtId="164" fontId="4" fillId="11" borderId="41" xfId="2" applyFont="1" applyFill="1" applyBorder="1" applyAlignment="1">
      <alignment horizontal="center" vertical="center" wrapText="1"/>
    </xf>
    <xf numFmtId="164" fontId="4" fillId="11" borderId="33" xfId="2" applyFont="1" applyFill="1" applyBorder="1" applyAlignment="1">
      <alignment horizontal="center" vertical="center" wrapText="1"/>
    </xf>
    <xf numFmtId="164" fontId="8" fillId="5" borderId="15" xfId="2" applyFont="1" applyFill="1" applyBorder="1" applyAlignment="1">
      <alignment horizontal="center" vertical="center" wrapText="1"/>
    </xf>
    <xf numFmtId="164" fontId="8" fillId="5" borderId="17" xfId="2" applyFont="1" applyFill="1" applyBorder="1" applyAlignment="1">
      <alignment horizontal="center" vertical="center" wrapText="1"/>
    </xf>
    <xf numFmtId="164" fontId="1" fillId="5" borderId="15" xfId="2" applyFont="1" applyFill="1" applyBorder="1" applyAlignment="1">
      <alignment horizontal="center" vertical="center" wrapText="1"/>
    </xf>
    <xf numFmtId="164" fontId="4" fillId="6" borderId="17" xfId="2" applyFont="1" applyFill="1" applyBorder="1" applyAlignment="1">
      <alignment vertical="center"/>
    </xf>
    <xf numFmtId="164" fontId="22" fillId="5" borderId="17" xfId="2" applyFont="1" applyFill="1" applyBorder="1" applyAlignment="1">
      <alignment horizontal="right" vertical="center"/>
    </xf>
    <xf numFmtId="164" fontId="1" fillId="2" borderId="20" xfId="2" applyFont="1" applyFill="1" applyBorder="1"/>
    <xf numFmtId="164" fontId="1" fillId="2" borderId="44" xfId="2" applyFont="1" applyFill="1" applyBorder="1" applyAlignment="1">
      <alignment horizontal="right" vertical="center"/>
    </xf>
    <xf numFmtId="164" fontId="10" fillId="0" borderId="0" xfId="2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4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" fillId="2" borderId="5" xfId="4" applyFont="1" applyFill="1" applyBorder="1" applyAlignment="1">
      <alignment horizontal="left" vertical="center"/>
    </xf>
    <xf numFmtId="0" fontId="1" fillId="2" borderId="5" xfId="5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center" vertical="center"/>
    </xf>
    <xf numFmtId="164" fontId="4" fillId="5" borderId="15" xfId="2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1" fillId="7" borderId="50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vertical="center" wrapText="1"/>
    </xf>
    <xf numFmtId="164" fontId="4" fillId="7" borderId="50" xfId="2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textRotation="90" wrapText="1"/>
    </xf>
    <xf numFmtId="164" fontId="4" fillId="7" borderId="52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49" fontId="7" fillId="13" borderId="6" xfId="0" applyNumberFormat="1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2" borderId="34" xfId="0" applyFont="1" applyFill="1" applyBorder="1" applyAlignment="1">
      <alignment horizontal="center" vertical="center" wrapText="1"/>
    </xf>
    <xf numFmtId="0" fontId="10" fillId="12" borderId="53" xfId="0" applyFont="1" applyFill="1" applyBorder="1" applyAlignment="1">
      <alignment horizontal="center" vertical="center" wrapText="1"/>
    </xf>
    <xf numFmtId="0" fontId="7" fillId="12" borderId="44" xfId="0" applyFont="1" applyFill="1" applyBorder="1" applyAlignment="1">
      <alignment horizontal="center" vertical="center" wrapText="1"/>
    </xf>
    <xf numFmtId="0" fontId="29" fillId="2" borderId="12" xfId="0" applyFont="1" applyFill="1" applyBorder="1"/>
    <xf numFmtId="0" fontId="30" fillId="2" borderId="34" xfId="0" applyFont="1" applyFill="1" applyBorder="1" applyAlignment="1">
      <alignment vertical="center" wrapText="1"/>
    </xf>
    <xf numFmtId="0" fontId="29" fillId="2" borderId="34" xfId="0" applyFont="1" applyFill="1" applyBorder="1" applyAlignment="1">
      <alignment vertical="center" wrapText="1"/>
    </xf>
    <xf numFmtId="0" fontId="30" fillId="2" borderId="35" xfId="0" applyFont="1" applyFill="1" applyBorder="1" applyAlignment="1">
      <alignment vertical="center" wrapText="1"/>
    </xf>
    <xf numFmtId="0" fontId="31" fillId="0" borderId="0" xfId="0" applyFont="1"/>
    <xf numFmtId="0" fontId="8" fillId="0" borderId="0" xfId="0" applyFont="1"/>
    <xf numFmtId="0" fontId="25" fillId="0" borderId="0" xfId="0" applyFont="1"/>
    <xf numFmtId="0" fontId="20" fillId="5" borderId="5" xfId="0" applyFont="1" applyFill="1" applyBorder="1" applyAlignment="1">
      <alignment horizontal="center" vertical="center" wrapText="1"/>
    </xf>
    <xf numFmtId="170" fontId="20" fillId="5" borderId="5" xfId="0" applyNumberFormat="1" applyFont="1" applyFill="1" applyBorder="1" applyAlignment="1">
      <alignment horizontal="center" vertical="center" wrapText="1"/>
    </xf>
    <xf numFmtId="170" fontId="20" fillId="5" borderId="5" xfId="0" applyNumberFormat="1" applyFont="1" applyFill="1" applyBorder="1" applyAlignment="1">
      <alignment horizontal="center" vertical="center" textRotation="90" wrapText="1"/>
    </xf>
    <xf numFmtId="0" fontId="8" fillId="4" borderId="2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8" borderId="26" xfId="0" applyFont="1" applyFill="1" applyBorder="1" applyAlignment="1">
      <alignment horizontal="left" vertical="center"/>
    </xf>
    <xf numFmtId="0" fontId="7" fillId="8" borderId="27" xfId="0" applyFont="1" applyFill="1" applyBorder="1" applyAlignment="1">
      <alignment horizontal="left" vertical="center"/>
    </xf>
    <xf numFmtId="170" fontId="8" fillId="0" borderId="0" xfId="0" applyNumberFormat="1" applyFont="1"/>
    <xf numFmtId="0" fontId="1" fillId="0" borderId="0" xfId="0" applyFont="1" applyAlignment="1">
      <alignment wrapText="1"/>
    </xf>
    <xf numFmtId="0" fontId="8" fillId="2" borderId="5" xfId="4" applyFont="1" applyFill="1" applyBorder="1" applyAlignment="1">
      <alignment horizontal="left" vertical="center"/>
    </xf>
    <xf numFmtId="0" fontId="8" fillId="2" borderId="5" xfId="4" applyFont="1" applyFill="1" applyBorder="1" applyAlignment="1">
      <alignment horizontal="center" vertical="center"/>
    </xf>
    <xf numFmtId="0" fontId="8" fillId="2" borderId="5" xfId="5" applyFont="1" applyFill="1" applyBorder="1" applyAlignment="1">
      <alignment horizontal="center"/>
    </xf>
    <xf numFmtId="14" fontId="8" fillId="2" borderId="5" xfId="0" applyNumberFormat="1" applyFont="1" applyFill="1" applyBorder="1" applyAlignment="1">
      <alignment horizontal="center"/>
    </xf>
    <xf numFmtId="164" fontId="8" fillId="2" borderId="5" xfId="2" applyFont="1" applyFill="1" applyBorder="1" applyAlignment="1">
      <alignment horizontal="center"/>
    </xf>
    <xf numFmtId="0" fontId="8" fillId="7" borderId="50" xfId="0" applyFont="1" applyFill="1" applyBorder="1" applyAlignment="1">
      <alignment horizontal="center" vertical="center" wrapText="1"/>
    </xf>
    <xf numFmtId="0" fontId="7" fillId="7" borderId="51" xfId="0" applyFont="1" applyFill="1" applyBorder="1" applyAlignment="1">
      <alignment vertical="center" wrapText="1"/>
    </xf>
    <xf numFmtId="164" fontId="30" fillId="2" borderId="34" xfId="2" applyFont="1" applyFill="1" applyBorder="1" applyAlignment="1">
      <alignment vertical="center" wrapText="1"/>
    </xf>
    <xf numFmtId="164" fontId="7" fillId="12" borderId="38" xfId="2" applyFont="1" applyFill="1" applyBorder="1" applyAlignment="1">
      <alignment vertical="center" wrapText="1"/>
    </xf>
    <xf numFmtId="164" fontId="20" fillId="5" borderId="5" xfId="2" applyFont="1" applyFill="1" applyBorder="1" applyAlignment="1">
      <alignment horizontal="right" vertical="center" wrapText="1"/>
    </xf>
    <xf numFmtId="164" fontId="20" fillId="5" borderId="5" xfId="2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horizontal="right" vertical="center"/>
    </xf>
    <xf numFmtId="164" fontId="1" fillId="0" borderId="0" xfId="2" applyFont="1" applyAlignment="1">
      <alignment wrapText="1"/>
    </xf>
    <xf numFmtId="164" fontId="31" fillId="0" borderId="0" xfId="2" applyFont="1"/>
    <xf numFmtId="164" fontId="30" fillId="2" borderId="35" xfId="2" applyFont="1" applyFill="1" applyBorder="1" applyAlignment="1">
      <alignment vertical="center" wrapText="1"/>
    </xf>
    <xf numFmtId="164" fontId="7" fillId="11" borderId="17" xfId="2" applyFont="1" applyFill="1" applyBorder="1" applyAlignment="1">
      <alignment horizontal="center" vertical="center" wrapText="1"/>
    </xf>
    <xf numFmtId="164" fontId="7" fillId="11" borderId="41" xfId="2" applyFont="1" applyFill="1" applyBorder="1" applyAlignment="1">
      <alignment horizontal="center" vertical="center" wrapText="1"/>
    </xf>
    <xf numFmtId="164" fontId="7" fillId="11" borderId="33" xfId="2" applyFont="1" applyFill="1" applyBorder="1" applyAlignment="1">
      <alignment horizontal="center" vertical="center" wrapText="1"/>
    </xf>
    <xf numFmtId="164" fontId="20" fillId="5" borderId="15" xfId="2" applyFont="1" applyFill="1" applyBorder="1" applyAlignment="1">
      <alignment horizontal="center" vertical="center" wrapText="1"/>
    </xf>
    <xf numFmtId="164" fontId="8" fillId="2" borderId="20" xfId="2" applyFont="1" applyFill="1" applyBorder="1"/>
    <xf numFmtId="164" fontId="7" fillId="6" borderId="17" xfId="2" applyFont="1" applyFill="1" applyBorder="1" applyAlignment="1">
      <alignment vertical="center"/>
    </xf>
    <xf numFmtId="164" fontId="7" fillId="7" borderId="52" xfId="2" applyFont="1" applyFill="1" applyBorder="1" applyAlignment="1">
      <alignment horizontal="center" vertical="center" wrapText="1"/>
    </xf>
    <xf numFmtId="164" fontId="7" fillId="2" borderId="15" xfId="2" applyFont="1" applyFill="1" applyBorder="1" applyAlignment="1">
      <alignment horizontal="right" vertical="center"/>
    </xf>
    <xf numFmtId="164" fontId="7" fillId="5" borderId="17" xfId="2" applyFont="1" applyFill="1" applyBorder="1" applyAlignment="1">
      <alignment horizontal="right" vertical="center"/>
    </xf>
    <xf numFmtId="164" fontId="8" fillId="2" borderId="17" xfId="2" applyFont="1" applyFill="1" applyBorder="1" applyAlignment="1">
      <alignment horizontal="right" vertical="center"/>
    </xf>
    <xf numFmtId="164" fontId="7" fillId="10" borderId="30" xfId="2" applyFont="1" applyFill="1" applyBorder="1" applyAlignment="1">
      <alignment horizontal="right" vertical="center"/>
    </xf>
    <xf numFmtId="164" fontId="7" fillId="9" borderId="28" xfId="2" applyFont="1" applyFill="1" applyBorder="1" applyAlignment="1">
      <alignment horizontal="right" vertical="center" wrapText="1"/>
    </xf>
    <xf numFmtId="0" fontId="8" fillId="5" borderId="5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164" fontId="4" fillId="10" borderId="30" xfId="2" applyFont="1" applyFill="1" applyBorder="1" applyAlignment="1">
      <alignment horizontal="right" vertical="center"/>
    </xf>
    <xf numFmtId="0" fontId="4" fillId="8" borderId="26" xfId="0" applyFont="1" applyFill="1" applyBorder="1" applyAlignment="1">
      <alignment horizontal="left" vertical="center"/>
    </xf>
    <xf numFmtId="0" fontId="4" fillId="8" borderId="27" xfId="0" applyFont="1" applyFill="1" applyBorder="1" applyAlignment="1">
      <alignment horizontal="left" vertical="center"/>
    </xf>
    <xf numFmtId="164" fontId="4" fillId="9" borderId="28" xfId="2" applyFont="1" applyFill="1" applyBorder="1" applyAlignment="1">
      <alignment horizontal="right" vertical="center" wrapText="1"/>
    </xf>
    <xf numFmtId="44" fontId="4" fillId="10" borderId="30" xfId="1" applyNumberFormat="1" applyFont="1" applyFill="1" applyBorder="1" applyAlignment="1">
      <alignment horizontal="right" vertical="center"/>
    </xf>
    <xf numFmtId="169" fontId="4" fillId="9" borderId="52" xfId="1" applyNumberFormat="1" applyFont="1" applyFill="1" applyBorder="1" applyAlignment="1">
      <alignment horizontal="right" vertical="center" wrapText="1"/>
    </xf>
    <xf numFmtId="170" fontId="1" fillId="5" borderId="5" xfId="0" applyNumberFormat="1" applyFont="1" applyFill="1" applyBorder="1" applyAlignment="1">
      <alignment horizontal="center" vertical="center"/>
    </xf>
    <xf numFmtId="170" fontId="1" fillId="5" borderId="5" xfId="0" applyNumberFormat="1" applyFont="1" applyFill="1" applyBorder="1" applyAlignment="1">
      <alignment horizontal="center" vertical="center" wrapText="1"/>
    </xf>
    <xf numFmtId="49" fontId="4" fillId="12" borderId="2" xfId="0" applyNumberFormat="1" applyFont="1" applyFill="1" applyBorder="1" applyAlignment="1">
      <alignment horizontal="center" vertical="center" wrapText="1"/>
    </xf>
    <xf numFmtId="0" fontId="4" fillId="12" borderId="24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49" fontId="4" fillId="12" borderId="2" xfId="0" applyNumberFormat="1" applyFont="1" applyFill="1" applyBorder="1" applyAlignment="1">
      <alignment horizontal="center" vertical="center" wrapText="1"/>
    </xf>
    <xf numFmtId="49" fontId="4" fillId="13" borderId="2" xfId="0" applyNumberFormat="1" applyFont="1" applyFill="1" applyBorder="1" applyAlignment="1">
      <alignment horizontal="center" wrapText="1"/>
    </xf>
    <xf numFmtId="37" fontId="4" fillId="13" borderId="2" xfId="0" applyNumberFormat="1" applyFont="1" applyFill="1" applyBorder="1" applyAlignment="1">
      <alignment horizontal="center" wrapText="1"/>
    </xf>
    <xf numFmtId="165" fontId="4" fillId="13" borderId="2" xfId="0" applyNumberFormat="1" applyFont="1" applyFill="1" applyBorder="1" applyAlignment="1">
      <alignment wrapText="1"/>
    </xf>
    <xf numFmtId="0" fontId="4" fillId="13" borderId="2" xfId="0" applyFont="1" applyFill="1" applyBorder="1" applyAlignment="1">
      <alignment horizontal="center" wrapText="1"/>
    </xf>
    <xf numFmtId="0" fontId="4" fillId="13" borderId="17" xfId="0" applyFont="1" applyFill="1" applyBorder="1" applyAlignment="1">
      <alignment horizont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4" fillId="11" borderId="40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 wrapText="1"/>
    </xf>
    <xf numFmtId="0" fontId="4" fillId="13" borderId="39" xfId="0" applyFont="1" applyFill="1" applyBorder="1" applyAlignment="1">
      <alignment horizontal="center" vertical="center"/>
    </xf>
    <xf numFmtId="0" fontId="4" fillId="11" borderId="42" xfId="0" applyFont="1" applyFill="1" applyBorder="1" applyAlignment="1">
      <alignment horizontal="center" vertical="center" wrapText="1"/>
    </xf>
    <xf numFmtId="170" fontId="1" fillId="5" borderId="15" xfId="0" applyNumberFormat="1" applyFont="1" applyFill="1" applyBorder="1" applyAlignment="1">
      <alignment horizontal="center" vertical="center" wrapText="1"/>
    </xf>
    <xf numFmtId="170" fontId="1" fillId="5" borderId="17" xfId="0" applyNumberFormat="1" applyFont="1" applyFill="1" applyBorder="1" applyAlignment="1">
      <alignment horizontal="center" vertical="center" wrapText="1"/>
    </xf>
    <xf numFmtId="44" fontId="4" fillId="6" borderId="2" xfId="0" applyNumberFormat="1" applyFont="1" applyFill="1" applyBorder="1" applyAlignment="1">
      <alignment vertical="center"/>
    </xf>
    <xf numFmtId="4" fontId="4" fillId="6" borderId="2" xfId="2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4" fontId="1" fillId="2" borderId="17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0" fontId="1" fillId="2" borderId="5" xfId="4" applyFont="1" applyFill="1" applyBorder="1" applyAlignment="1">
      <alignment horizontal="center" vertical="center"/>
    </xf>
    <xf numFmtId="0" fontId="1" fillId="2" borderId="5" xfId="5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64" fontId="1" fillId="2" borderId="5" xfId="2" applyFont="1" applyFill="1" applyBorder="1" applyAlignment="1">
      <alignment horizontal="center"/>
    </xf>
    <xf numFmtId="166" fontId="4" fillId="2" borderId="5" xfId="5" applyNumberFormat="1" applyFont="1" applyFill="1" applyBorder="1" applyAlignment="1">
      <alignment horizontal="right" vertical="center"/>
    </xf>
    <xf numFmtId="167" fontId="4" fillId="2" borderId="5" xfId="1" applyNumberFormat="1" applyFont="1" applyFill="1" applyBorder="1" applyAlignment="1">
      <alignment horizontal="center" vertical="center"/>
    </xf>
    <xf numFmtId="168" fontId="1" fillId="2" borderId="5" xfId="5" applyNumberFormat="1" applyFont="1" applyFill="1" applyBorder="1" applyAlignment="1">
      <alignment horizontal="center" vertical="center"/>
    </xf>
    <xf numFmtId="169" fontId="4" fillId="2" borderId="15" xfId="6" applyNumberFormat="1" applyFont="1" applyFill="1" applyBorder="1" applyAlignment="1">
      <alignment horizontal="right" vertical="center"/>
    </xf>
    <xf numFmtId="0" fontId="4" fillId="13" borderId="49" xfId="0" applyFont="1" applyFill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 wrapText="1"/>
    </xf>
    <xf numFmtId="0" fontId="4" fillId="11" borderId="51" xfId="0" applyFont="1" applyFill="1" applyBorder="1" applyAlignment="1">
      <alignment horizontal="center" vertical="center" wrapText="1"/>
    </xf>
    <xf numFmtId="0" fontId="1" fillId="11" borderId="50" xfId="0" applyFont="1" applyFill="1" applyBorder="1" applyAlignment="1">
      <alignment horizontal="center" vertical="center" wrapText="1"/>
    </xf>
    <xf numFmtId="0" fontId="4" fillId="11" borderId="51" xfId="0" applyFont="1" applyFill="1" applyBorder="1" applyAlignment="1">
      <alignment vertical="center" wrapText="1"/>
    </xf>
    <xf numFmtId="0" fontId="4" fillId="11" borderId="50" xfId="0" applyFont="1" applyFill="1" applyBorder="1" applyAlignment="1">
      <alignment horizontal="center" vertical="center" textRotation="90" wrapText="1"/>
    </xf>
    <xf numFmtId="0" fontId="4" fillId="11" borderId="5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2" borderId="2" xfId="0" applyFont="1" applyFill="1" applyBorder="1" applyAlignment="1"/>
  </cellXfs>
  <cellStyles count="8">
    <cellStyle name="Moeda" xfId="2" builtinId="4"/>
    <cellStyle name="Normal" xfId="0" builtinId="0"/>
    <cellStyle name="Normal 2" xfId="3"/>
    <cellStyle name="Normal 2 2 2" xfId="4"/>
    <cellStyle name="Normal_Plan1" xfId="6"/>
    <cellStyle name="Normal_Plan3" xfId="5"/>
    <cellStyle name="Vírgula" xfId="1" builtinId="3"/>
    <cellStyle name="Vírgula 2" xfId="7"/>
  </cellStyles>
  <dxfs count="0"/>
  <tableStyles count="0" defaultTableStyle="TableStyleMedium2" defaultPivotStyle="PivotStyleLight16"/>
  <colors>
    <mruColors>
      <color rgb="FFFFFFCC"/>
      <color rgb="FF66FFFF"/>
      <color rgb="FFFF3300"/>
      <color rgb="FF2EC44B"/>
      <color rgb="FF0033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314265</xdr:colOff>
      <xdr:row>0</xdr:row>
      <xdr:rowOff>55338</xdr:rowOff>
    </xdr:from>
    <xdr:to>
      <xdr:col>1</xdr:col>
      <xdr:colOff>1940718</xdr:colOff>
      <xdr:row>0</xdr:row>
      <xdr:rowOff>1027045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732B8C-5465-4330-9CB1-AD45D3F24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65" y="55338"/>
          <a:ext cx="2174141" cy="971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95421</xdr:colOff>
      <xdr:row>0</xdr:row>
      <xdr:rowOff>98714</xdr:rowOff>
    </xdr:from>
    <xdr:to>
      <xdr:col>1</xdr:col>
      <xdr:colOff>2012022</xdr:colOff>
      <xdr:row>0</xdr:row>
      <xdr:rowOff>938255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21" y="98714"/>
          <a:ext cx="2291180" cy="8395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190013</xdr:colOff>
      <xdr:row>0</xdr:row>
      <xdr:rowOff>82690</xdr:rowOff>
    </xdr:from>
    <xdr:to>
      <xdr:col>1</xdr:col>
      <xdr:colOff>2009385</xdr:colOff>
      <xdr:row>0</xdr:row>
      <xdr:rowOff>946029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013" y="82690"/>
          <a:ext cx="2276050" cy="8633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49809</xdr:rowOff>
    </xdr:from>
    <xdr:to>
      <xdr:col>1</xdr:col>
      <xdr:colOff>1666875</xdr:colOff>
      <xdr:row>0</xdr:row>
      <xdr:rowOff>781050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60F68AD-6980-46A2-BB8E-6F7E10185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49809"/>
          <a:ext cx="1819275" cy="731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4"/>
  <sheetViews>
    <sheetView tabSelected="1" zoomScale="80" zoomScaleNormal="80" zoomScaleSheetLayoutView="112" zoomScalePageLayoutView="30" workbookViewId="0">
      <selection activeCell="G23" sqref="G23"/>
    </sheetView>
  </sheetViews>
  <sheetFormatPr defaultRowHeight="15" x14ac:dyDescent="0.25"/>
  <cols>
    <col min="1" max="1" width="8.140625" customWidth="1"/>
    <col min="2" max="2" width="62.7109375" style="125" bestFit="1" customWidth="1"/>
    <col min="3" max="3" width="37.140625" style="125" bestFit="1" customWidth="1"/>
    <col min="4" max="4" width="15.140625" style="125" bestFit="1" customWidth="1"/>
    <col min="5" max="5" width="8.28515625" customWidth="1"/>
    <col min="6" max="6" width="13.5703125" bestFit="1" customWidth="1"/>
    <col min="7" max="7" width="16.5703125" bestFit="1" customWidth="1"/>
    <col min="8" max="8" width="19.85546875" bestFit="1" customWidth="1"/>
    <col min="9" max="9" width="22" style="167" bestFit="1" customWidth="1"/>
    <col min="10" max="10" width="18.5703125" style="167" customWidth="1"/>
    <col min="11" max="11" width="15.7109375" style="167" customWidth="1"/>
    <col min="12" max="12" width="10.7109375" bestFit="1" customWidth="1"/>
    <col min="13" max="13" width="18.7109375" customWidth="1"/>
    <col min="14" max="14" width="19" customWidth="1"/>
    <col min="15" max="15" width="25.5703125" customWidth="1"/>
    <col min="16" max="16" width="9.140625" style="79"/>
    <col min="17" max="17" width="20.7109375" style="79" bestFit="1" customWidth="1"/>
    <col min="18" max="18" width="14.140625" style="79" bestFit="1" customWidth="1"/>
  </cols>
  <sheetData>
    <row r="1" spans="1:25" s="168" customFormat="1" ht="89.25" customHeight="1" thickBot="1" x14ac:dyDescent="0.25">
      <c r="A1" s="179" t="s">
        <v>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1"/>
    </row>
    <row r="2" spans="1:25" s="169" customFormat="1" ht="24.75" customHeight="1" x14ac:dyDescent="0.25">
      <c r="A2" s="186" t="s">
        <v>55</v>
      </c>
      <c r="B2" s="187"/>
      <c r="C2" s="187"/>
      <c r="D2" s="188" t="s">
        <v>53</v>
      </c>
      <c r="E2" s="188"/>
      <c r="F2" s="189" t="s">
        <v>2</v>
      </c>
      <c r="G2" s="189" t="s">
        <v>3</v>
      </c>
      <c r="H2" s="189" t="s">
        <v>32</v>
      </c>
      <c r="I2" s="190" t="s">
        <v>4</v>
      </c>
      <c r="J2" s="188" t="s">
        <v>5</v>
      </c>
      <c r="K2" s="188"/>
      <c r="L2" s="188"/>
      <c r="M2" s="188"/>
      <c r="N2" s="188"/>
      <c r="O2" s="191"/>
      <c r="P2" s="170"/>
      <c r="Q2" s="170"/>
      <c r="R2" s="170"/>
      <c r="S2" s="170"/>
      <c r="T2" s="170"/>
      <c r="U2" s="170"/>
      <c r="V2" s="170"/>
      <c r="W2" s="170"/>
      <c r="X2" s="170"/>
      <c r="Y2" s="170"/>
    </row>
    <row r="3" spans="1:25" s="169" customFormat="1" ht="32.25" customHeight="1" x14ac:dyDescent="0.25">
      <c r="A3" s="182" t="s">
        <v>212</v>
      </c>
      <c r="B3" s="171"/>
      <c r="C3" s="171"/>
      <c r="D3" s="174" t="s">
        <v>193</v>
      </c>
      <c r="E3" s="174"/>
      <c r="F3" s="136" t="s">
        <v>88</v>
      </c>
      <c r="G3" s="136" t="s">
        <v>192</v>
      </c>
      <c r="H3" s="137">
        <v>22</v>
      </c>
      <c r="I3" s="158">
        <v>4.8</v>
      </c>
      <c r="J3" s="172" t="s">
        <v>6</v>
      </c>
      <c r="K3" s="172"/>
      <c r="L3" s="172"/>
      <c r="M3" s="172"/>
      <c r="N3" s="172"/>
      <c r="O3" s="183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5" ht="15.75" x14ac:dyDescent="0.25">
      <c r="A4" s="184" t="s">
        <v>7</v>
      </c>
      <c r="B4" s="175" t="s">
        <v>8</v>
      </c>
      <c r="C4" s="175" t="s">
        <v>9</v>
      </c>
      <c r="D4" s="175" t="s">
        <v>10</v>
      </c>
      <c r="E4" s="176" t="s">
        <v>11</v>
      </c>
      <c r="F4" s="176" t="s">
        <v>52</v>
      </c>
      <c r="G4" s="176" t="s">
        <v>13</v>
      </c>
      <c r="H4" s="175" t="s">
        <v>33</v>
      </c>
      <c r="I4" s="177" t="s">
        <v>14</v>
      </c>
      <c r="J4" s="177" t="s">
        <v>15</v>
      </c>
      <c r="K4" s="177" t="s">
        <v>16</v>
      </c>
      <c r="L4" s="178" t="s">
        <v>17</v>
      </c>
      <c r="M4" s="178"/>
      <c r="N4" s="178"/>
      <c r="O4" s="185" t="s">
        <v>18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1:25" ht="53.25" customHeight="1" thickBot="1" x14ac:dyDescent="0.3">
      <c r="A5" s="192"/>
      <c r="B5" s="193"/>
      <c r="C5" s="193"/>
      <c r="D5" s="193"/>
      <c r="E5" s="194"/>
      <c r="F5" s="194"/>
      <c r="G5" s="194"/>
      <c r="H5" s="193"/>
      <c r="I5" s="195"/>
      <c r="J5" s="195"/>
      <c r="K5" s="195"/>
      <c r="L5" s="138" t="s">
        <v>19</v>
      </c>
      <c r="M5" s="139" t="s">
        <v>20</v>
      </c>
      <c r="N5" s="139" t="s">
        <v>21</v>
      </c>
      <c r="O5" s="196"/>
      <c r="R5" s="80"/>
    </row>
    <row r="6" spans="1:25" ht="15.75" x14ac:dyDescent="0.25">
      <c r="A6" s="110">
        <v>1</v>
      </c>
      <c r="B6" s="126" t="s">
        <v>60</v>
      </c>
      <c r="C6" s="126" t="s">
        <v>49</v>
      </c>
      <c r="D6" s="126" t="s">
        <v>35</v>
      </c>
      <c r="E6" s="111">
        <v>1</v>
      </c>
      <c r="F6" s="112">
        <v>45540</v>
      </c>
      <c r="G6" s="112">
        <v>45720</v>
      </c>
      <c r="H6" s="113">
        <v>630</v>
      </c>
      <c r="I6" s="159">
        <v>105.6</v>
      </c>
      <c r="J6" s="159"/>
      <c r="K6" s="159">
        <f>SUM(H6:J6)</f>
        <v>735.6</v>
      </c>
      <c r="L6" s="115"/>
      <c r="M6" s="114"/>
      <c r="N6" s="114"/>
      <c r="O6" s="116">
        <f>K6-M6-N6</f>
        <v>735.6</v>
      </c>
    </row>
    <row r="7" spans="1:25" ht="15.75" x14ac:dyDescent="0.25">
      <c r="A7" s="94">
        <v>2</v>
      </c>
      <c r="B7" s="127" t="s">
        <v>207</v>
      </c>
      <c r="C7" s="128" t="s">
        <v>194</v>
      </c>
      <c r="D7" s="127" t="s">
        <v>35</v>
      </c>
      <c r="E7" s="67">
        <v>2</v>
      </c>
      <c r="F7" s="40">
        <v>45579</v>
      </c>
      <c r="G7" s="40">
        <v>45760</v>
      </c>
      <c r="H7" s="39">
        <v>462</v>
      </c>
      <c r="I7" s="160">
        <f>13*4.8</f>
        <v>62.4</v>
      </c>
      <c r="J7" s="160"/>
      <c r="K7" s="160">
        <f t="shared" ref="K7:K69" si="0">SUM(H7:J7)</f>
        <v>524.4</v>
      </c>
      <c r="L7" s="96"/>
      <c r="M7" s="95"/>
      <c r="N7" s="95"/>
      <c r="O7" s="71">
        <f>K7-M7-N7</f>
        <v>524.4</v>
      </c>
    </row>
    <row r="8" spans="1:25" ht="15.75" x14ac:dyDescent="0.25">
      <c r="A8" s="94">
        <v>3</v>
      </c>
      <c r="B8" s="127" t="s">
        <v>187</v>
      </c>
      <c r="C8" s="128" t="s">
        <v>34</v>
      </c>
      <c r="D8" s="127" t="s">
        <v>35</v>
      </c>
      <c r="E8" s="67">
        <v>1</v>
      </c>
      <c r="F8" s="40">
        <v>45505</v>
      </c>
      <c r="G8" s="40">
        <v>45688</v>
      </c>
      <c r="H8" s="39">
        <v>630</v>
      </c>
      <c r="I8" s="160">
        <v>105.6</v>
      </c>
      <c r="J8" s="160"/>
      <c r="K8" s="160">
        <f t="shared" si="0"/>
        <v>735.6</v>
      </c>
      <c r="L8" s="96">
        <v>1</v>
      </c>
      <c r="M8" s="95"/>
      <c r="N8" s="95">
        <v>4.8</v>
      </c>
      <c r="O8" s="71">
        <f t="shared" ref="O8:O15" si="1">K8-M8-N8</f>
        <v>730.80000000000007</v>
      </c>
    </row>
    <row r="9" spans="1:25" ht="15.75" x14ac:dyDescent="0.25">
      <c r="A9" s="94">
        <v>4</v>
      </c>
      <c r="B9" s="127" t="s">
        <v>117</v>
      </c>
      <c r="C9" s="128" t="s">
        <v>49</v>
      </c>
      <c r="D9" s="127" t="s">
        <v>37</v>
      </c>
      <c r="E9" s="67">
        <v>1</v>
      </c>
      <c r="F9" s="40">
        <v>45566</v>
      </c>
      <c r="G9" s="40">
        <v>45747</v>
      </c>
      <c r="H9" s="39">
        <v>630</v>
      </c>
      <c r="I9" s="160">
        <v>105.6</v>
      </c>
      <c r="J9" s="160"/>
      <c r="K9" s="160">
        <f t="shared" si="0"/>
        <v>735.6</v>
      </c>
      <c r="L9" s="96"/>
      <c r="M9" s="95"/>
      <c r="N9" s="95"/>
      <c r="O9" s="71">
        <f t="shared" si="1"/>
        <v>735.6</v>
      </c>
    </row>
    <row r="10" spans="1:25" ht="15.75" x14ac:dyDescent="0.25">
      <c r="A10" s="94">
        <v>5</v>
      </c>
      <c r="B10" s="127" t="s">
        <v>118</v>
      </c>
      <c r="C10" s="128" t="s">
        <v>34</v>
      </c>
      <c r="D10" s="127" t="s">
        <v>38</v>
      </c>
      <c r="E10" s="67">
        <v>1</v>
      </c>
      <c r="F10" s="40">
        <v>45566</v>
      </c>
      <c r="G10" s="40">
        <v>45382</v>
      </c>
      <c r="H10" s="39">
        <v>630</v>
      </c>
      <c r="I10" s="160">
        <v>105.6</v>
      </c>
      <c r="J10" s="160"/>
      <c r="K10" s="160">
        <f t="shared" si="0"/>
        <v>735.6</v>
      </c>
      <c r="L10" s="96"/>
      <c r="M10" s="95"/>
      <c r="N10" s="95"/>
      <c r="O10" s="71">
        <f t="shared" si="1"/>
        <v>735.6</v>
      </c>
    </row>
    <row r="11" spans="1:25" s="12" customFormat="1" ht="15.75" x14ac:dyDescent="0.25">
      <c r="A11" s="94">
        <v>6</v>
      </c>
      <c r="B11" s="117" t="s">
        <v>96</v>
      </c>
      <c r="C11" s="117" t="s">
        <v>49</v>
      </c>
      <c r="D11" s="117" t="s">
        <v>37</v>
      </c>
      <c r="E11" s="67">
        <v>1</v>
      </c>
      <c r="F11" s="25">
        <v>45505</v>
      </c>
      <c r="G11" s="25">
        <v>45688</v>
      </c>
      <c r="H11" s="39">
        <v>630</v>
      </c>
      <c r="I11" s="160">
        <v>105.6</v>
      </c>
      <c r="J11" s="23"/>
      <c r="K11" s="160">
        <f t="shared" si="0"/>
        <v>735.6</v>
      </c>
      <c r="L11" s="96"/>
      <c r="M11" s="26"/>
      <c r="N11" s="24"/>
      <c r="O11" s="71">
        <f t="shared" si="1"/>
        <v>735.6</v>
      </c>
      <c r="P11" s="81"/>
      <c r="Q11" s="81"/>
      <c r="R11" s="81"/>
    </row>
    <row r="12" spans="1:25" s="12" customFormat="1" ht="15.75" x14ac:dyDescent="0.25">
      <c r="A12" s="94">
        <v>7</v>
      </c>
      <c r="B12" s="117" t="s">
        <v>101</v>
      </c>
      <c r="C12" s="117" t="s">
        <v>66</v>
      </c>
      <c r="D12" s="117" t="s">
        <v>40</v>
      </c>
      <c r="E12" s="67">
        <v>1</v>
      </c>
      <c r="F12" s="25">
        <v>45536</v>
      </c>
      <c r="G12" s="25">
        <v>45716</v>
      </c>
      <c r="H12" s="39">
        <v>630</v>
      </c>
      <c r="I12" s="160">
        <v>105.6</v>
      </c>
      <c r="J12" s="23"/>
      <c r="K12" s="160">
        <f t="shared" si="0"/>
        <v>735.6</v>
      </c>
      <c r="L12" s="96"/>
      <c r="M12" s="26"/>
      <c r="N12" s="102"/>
      <c r="O12" s="71">
        <f t="shared" si="1"/>
        <v>735.6</v>
      </c>
      <c r="P12" s="81"/>
      <c r="Q12" s="81"/>
      <c r="R12" s="81"/>
    </row>
    <row r="13" spans="1:25" s="12" customFormat="1" ht="15.75" x14ac:dyDescent="0.25">
      <c r="A13" s="94">
        <v>8</v>
      </c>
      <c r="B13" s="117" t="s">
        <v>78</v>
      </c>
      <c r="C13" s="117" t="s">
        <v>49</v>
      </c>
      <c r="D13" s="117" t="s">
        <v>37</v>
      </c>
      <c r="E13" s="67">
        <v>1</v>
      </c>
      <c r="F13" s="25">
        <v>45231</v>
      </c>
      <c r="G13" s="25">
        <v>45596</v>
      </c>
      <c r="H13" s="39">
        <v>630</v>
      </c>
      <c r="I13" s="160">
        <v>105.6</v>
      </c>
      <c r="J13" s="23"/>
      <c r="K13" s="160">
        <f t="shared" si="0"/>
        <v>735.6</v>
      </c>
      <c r="L13" s="96"/>
      <c r="M13" s="26"/>
      <c r="N13" s="24"/>
      <c r="O13" s="71">
        <f>K13-M13-N13</f>
        <v>735.6</v>
      </c>
      <c r="P13" s="81"/>
      <c r="Q13" s="81"/>
      <c r="R13" s="81"/>
    </row>
    <row r="14" spans="1:25" s="12" customFormat="1" ht="15.75" x14ac:dyDescent="0.25">
      <c r="A14" s="94">
        <v>9</v>
      </c>
      <c r="B14" s="117" t="s">
        <v>171</v>
      </c>
      <c r="C14" s="117" t="s">
        <v>172</v>
      </c>
      <c r="D14" s="117" t="s">
        <v>173</v>
      </c>
      <c r="E14" s="67">
        <v>1</v>
      </c>
      <c r="F14" s="25">
        <v>45467</v>
      </c>
      <c r="G14" s="25">
        <v>45649</v>
      </c>
      <c r="H14" s="39">
        <v>630</v>
      </c>
      <c r="I14" s="160">
        <v>105.6</v>
      </c>
      <c r="J14" s="23"/>
      <c r="K14" s="160">
        <f t="shared" si="0"/>
        <v>735.6</v>
      </c>
      <c r="L14" s="96"/>
      <c r="M14" s="26"/>
      <c r="N14" s="24"/>
      <c r="O14" s="71">
        <f t="shared" si="1"/>
        <v>735.6</v>
      </c>
      <c r="P14" s="81"/>
      <c r="Q14" s="81"/>
      <c r="R14" s="81"/>
    </row>
    <row r="15" spans="1:25" s="12" customFormat="1" ht="15.75" x14ac:dyDescent="0.25">
      <c r="A15" s="94">
        <v>10</v>
      </c>
      <c r="B15" s="117" t="s">
        <v>195</v>
      </c>
      <c r="C15" s="117" t="s">
        <v>196</v>
      </c>
      <c r="D15" s="117" t="s">
        <v>39</v>
      </c>
      <c r="E15" s="67">
        <v>2</v>
      </c>
      <c r="F15" s="25">
        <v>45579</v>
      </c>
      <c r="G15" s="25">
        <v>45760</v>
      </c>
      <c r="H15" s="39">
        <v>357</v>
      </c>
      <c r="I15" s="160">
        <f>13*4.8</f>
        <v>62.4</v>
      </c>
      <c r="J15" s="23"/>
      <c r="K15" s="160">
        <f t="shared" si="0"/>
        <v>419.4</v>
      </c>
      <c r="L15" s="96"/>
      <c r="M15" s="26"/>
      <c r="N15" s="24"/>
      <c r="O15" s="71">
        <f t="shared" si="1"/>
        <v>419.4</v>
      </c>
      <c r="P15" s="81"/>
      <c r="Q15" s="81"/>
      <c r="R15" s="81"/>
    </row>
    <row r="16" spans="1:25" s="12" customFormat="1" ht="15.75" x14ac:dyDescent="0.25">
      <c r="A16" s="94">
        <v>11</v>
      </c>
      <c r="B16" s="117" t="s">
        <v>79</v>
      </c>
      <c r="C16" s="117" t="s">
        <v>65</v>
      </c>
      <c r="D16" s="117" t="s">
        <v>37</v>
      </c>
      <c r="E16" s="67">
        <v>1</v>
      </c>
      <c r="F16" s="25">
        <v>45425</v>
      </c>
      <c r="G16" s="25">
        <v>45608</v>
      </c>
      <c r="H16" s="39">
        <v>630</v>
      </c>
      <c r="I16" s="160">
        <v>105.6</v>
      </c>
      <c r="J16" s="23"/>
      <c r="K16" s="160">
        <f t="shared" si="0"/>
        <v>735.6</v>
      </c>
      <c r="L16" s="96"/>
      <c r="M16" s="26"/>
      <c r="N16" s="24"/>
      <c r="O16" s="71">
        <f t="shared" ref="O16:O71" si="2">K16-M16-N16</f>
        <v>735.6</v>
      </c>
      <c r="P16" s="81"/>
      <c r="Q16" s="81"/>
      <c r="R16" s="81"/>
    </row>
    <row r="17" spans="1:18" s="12" customFormat="1" ht="15.75" x14ac:dyDescent="0.25">
      <c r="A17" s="94">
        <v>12</v>
      </c>
      <c r="B17" s="117" t="s">
        <v>126</v>
      </c>
      <c r="C17" s="117" t="s">
        <v>57</v>
      </c>
      <c r="D17" s="117" t="s">
        <v>39</v>
      </c>
      <c r="E17" s="67">
        <v>3</v>
      </c>
      <c r="F17" s="25">
        <v>45385</v>
      </c>
      <c r="G17" s="25">
        <v>45567</v>
      </c>
      <c r="H17" s="39">
        <v>630</v>
      </c>
      <c r="I17" s="160">
        <f>11*4.8</f>
        <v>52.8</v>
      </c>
      <c r="J17" s="23"/>
      <c r="K17" s="160">
        <f t="shared" si="0"/>
        <v>682.8</v>
      </c>
      <c r="L17" s="96"/>
      <c r="M17" s="26"/>
      <c r="N17" s="24"/>
      <c r="O17" s="71">
        <f t="shared" si="2"/>
        <v>682.8</v>
      </c>
      <c r="P17" s="81"/>
      <c r="Q17" s="81"/>
      <c r="R17" s="81"/>
    </row>
    <row r="18" spans="1:18" s="12" customFormat="1" ht="15.75" x14ac:dyDescent="0.25">
      <c r="A18" s="94">
        <v>13</v>
      </c>
      <c r="B18" s="117" t="s">
        <v>199</v>
      </c>
      <c r="C18" s="117" t="s">
        <v>138</v>
      </c>
      <c r="D18" s="117" t="s">
        <v>35</v>
      </c>
      <c r="E18" s="67">
        <v>2</v>
      </c>
      <c r="F18" s="25">
        <v>45581</v>
      </c>
      <c r="G18" s="25">
        <v>45581</v>
      </c>
      <c r="H18" s="39">
        <v>315</v>
      </c>
      <c r="I18" s="160">
        <f>11*4.8</f>
        <v>52.8</v>
      </c>
      <c r="J18" s="23"/>
      <c r="K18" s="160">
        <f t="shared" si="0"/>
        <v>367.8</v>
      </c>
      <c r="L18" s="96"/>
      <c r="M18" s="26"/>
      <c r="N18" s="24"/>
      <c r="O18" s="71">
        <f t="shared" si="2"/>
        <v>367.8</v>
      </c>
      <c r="P18" s="81"/>
      <c r="Q18" s="81"/>
      <c r="R18" s="81"/>
    </row>
    <row r="19" spans="1:18" s="12" customFormat="1" ht="15.75" x14ac:dyDescent="0.25">
      <c r="A19" s="94">
        <v>14</v>
      </c>
      <c r="B19" s="117" t="s">
        <v>150</v>
      </c>
      <c r="C19" s="117" t="s">
        <v>34</v>
      </c>
      <c r="D19" s="117" t="s">
        <v>145</v>
      </c>
      <c r="E19" s="67" t="s">
        <v>198</v>
      </c>
      <c r="F19" s="25">
        <v>45390</v>
      </c>
      <c r="G19" s="25">
        <v>45572</v>
      </c>
      <c r="H19" s="39">
        <v>630</v>
      </c>
      <c r="I19" s="160">
        <v>52.8</v>
      </c>
      <c r="J19" s="23"/>
      <c r="K19" s="160">
        <f t="shared" si="0"/>
        <v>682.8</v>
      </c>
      <c r="L19" s="96"/>
      <c r="M19" s="26"/>
      <c r="N19" s="24"/>
      <c r="O19" s="71">
        <f t="shared" si="2"/>
        <v>682.8</v>
      </c>
      <c r="P19" s="81"/>
      <c r="Q19" s="81"/>
      <c r="R19" s="81"/>
    </row>
    <row r="20" spans="1:18" s="12" customFormat="1" ht="15.75" x14ac:dyDescent="0.25">
      <c r="A20" s="94">
        <v>15</v>
      </c>
      <c r="B20" s="117" t="s">
        <v>85</v>
      </c>
      <c r="C20" s="117" t="s">
        <v>83</v>
      </c>
      <c r="D20" s="117" t="s">
        <v>35</v>
      </c>
      <c r="E20" s="67">
        <v>1</v>
      </c>
      <c r="F20" s="25">
        <v>45261</v>
      </c>
      <c r="G20" s="25">
        <v>45626</v>
      </c>
      <c r="H20" s="39">
        <v>630</v>
      </c>
      <c r="I20" s="160">
        <v>105.6</v>
      </c>
      <c r="J20" s="23"/>
      <c r="K20" s="160">
        <f t="shared" si="0"/>
        <v>735.6</v>
      </c>
      <c r="L20" s="96"/>
      <c r="M20" s="26"/>
      <c r="N20" s="24"/>
      <c r="O20" s="71">
        <f t="shared" si="2"/>
        <v>735.6</v>
      </c>
      <c r="P20" s="81"/>
      <c r="Q20" s="81"/>
      <c r="R20" s="81"/>
    </row>
    <row r="21" spans="1:18" s="12" customFormat="1" ht="15.75" x14ac:dyDescent="0.25">
      <c r="A21" s="94">
        <v>16</v>
      </c>
      <c r="B21" s="117" t="s">
        <v>165</v>
      </c>
      <c r="C21" s="117" t="s">
        <v>83</v>
      </c>
      <c r="D21" s="117" t="s">
        <v>35</v>
      </c>
      <c r="E21" s="67">
        <v>1</v>
      </c>
      <c r="F21" s="25">
        <v>45414</v>
      </c>
      <c r="G21" s="25">
        <v>45597</v>
      </c>
      <c r="H21" s="39">
        <v>630</v>
      </c>
      <c r="I21" s="160">
        <v>105.6</v>
      </c>
      <c r="J21" s="23"/>
      <c r="K21" s="160">
        <f t="shared" si="0"/>
        <v>735.6</v>
      </c>
      <c r="L21" s="96"/>
      <c r="M21" s="26"/>
      <c r="N21" s="24"/>
      <c r="O21" s="71">
        <f t="shared" si="2"/>
        <v>735.6</v>
      </c>
      <c r="P21" s="81"/>
      <c r="Q21" s="81"/>
      <c r="R21" s="81"/>
    </row>
    <row r="22" spans="1:18" s="12" customFormat="1" ht="15.75" x14ac:dyDescent="0.25">
      <c r="A22" s="94">
        <v>17</v>
      </c>
      <c r="B22" s="117" t="s">
        <v>61</v>
      </c>
      <c r="C22" s="117" t="s">
        <v>0</v>
      </c>
      <c r="D22" s="117" t="s">
        <v>35</v>
      </c>
      <c r="E22" s="67">
        <v>1</v>
      </c>
      <c r="F22" s="25">
        <v>45520</v>
      </c>
      <c r="G22" s="25">
        <v>45703</v>
      </c>
      <c r="H22" s="39">
        <v>630</v>
      </c>
      <c r="I22" s="160">
        <v>105.6</v>
      </c>
      <c r="J22" s="23"/>
      <c r="K22" s="160">
        <f t="shared" si="0"/>
        <v>735.6</v>
      </c>
      <c r="L22" s="96">
        <v>3</v>
      </c>
      <c r="M22" s="26">
        <f>21*2</f>
        <v>42</v>
      </c>
      <c r="N22" s="24">
        <f>3*4.8</f>
        <v>14.399999999999999</v>
      </c>
      <c r="O22" s="71">
        <f>K22-M22-N22</f>
        <v>679.2</v>
      </c>
      <c r="P22" s="81"/>
      <c r="Q22" s="81"/>
      <c r="R22" s="81"/>
    </row>
    <row r="23" spans="1:18" s="12" customFormat="1" ht="15.75" x14ac:dyDescent="0.25">
      <c r="A23" s="94">
        <v>18</v>
      </c>
      <c r="B23" s="117" t="s">
        <v>75</v>
      </c>
      <c r="C23" s="117" t="s">
        <v>57</v>
      </c>
      <c r="D23" s="117" t="s">
        <v>39</v>
      </c>
      <c r="E23" s="67">
        <v>1</v>
      </c>
      <c r="F23" s="25">
        <v>45414</v>
      </c>
      <c r="G23" s="25">
        <v>45597</v>
      </c>
      <c r="H23" s="39">
        <v>630</v>
      </c>
      <c r="I23" s="160">
        <v>105.6</v>
      </c>
      <c r="J23" s="23"/>
      <c r="K23" s="160">
        <f t="shared" si="0"/>
        <v>735.6</v>
      </c>
      <c r="L23" s="96"/>
      <c r="M23" s="26"/>
      <c r="N23" s="24"/>
      <c r="O23" s="71">
        <f>K23-M23-N23</f>
        <v>735.6</v>
      </c>
      <c r="P23" s="81"/>
      <c r="Q23" s="81"/>
      <c r="R23" s="81"/>
    </row>
    <row r="24" spans="1:18" s="12" customFormat="1" ht="15.75" x14ac:dyDescent="0.25">
      <c r="A24" s="94">
        <v>19</v>
      </c>
      <c r="B24" s="117" t="s">
        <v>70</v>
      </c>
      <c r="C24" s="117" t="s">
        <v>65</v>
      </c>
      <c r="D24" s="117" t="s">
        <v>37</v>
      </c>
      <c r="E24" s="67">
        <v>1</v>
      </c>
      <c r="F24" s="25">
        <v>45425</v>
      </c>
      <c r="G24" s="25">
        <v>45608</v>
      </c>
      <c r="H24" s="39">
        <v>630</v>
      </c>
      <c r="I24" s="160">
        <v>105.6</v>
      </c>
      <c r="J24" s="23"/>
      <c r="K24" s="160">
        <f t="shared" si="0"/>
        <v>735.6</v>
      </c>
      <c r="L24" s="96"/>
      <c r="M24" s="27"/>
      <c r="N24" s="24"/>
      <c r="O24" s="71">
        <f t="shared" si="2"/>
        <v>735.6</v>
      </c>
      <c r="P24" s="81"/>
      <c r="Q24" s="81"/>
      <c r="R24" s="81"/>
    </row>
    <row r="25" spans="1:18" s="12" customFormat="1" ht="15.75" x14ac:dyDescent="0.25">
      <c r="A25" s="94">
        <v>20</v>
      </c>
      <c r="B25" s="117" t="s">
        <v>108</v>
      </c>
      <c r="C25" s="117" t="s">
        <v>66</v>
      </c>
      <c r="D25" s="117" t="s">
        <v>35</v>
      </c>
      <c r="E25" s="67">
        <v>1</v>
      </c>
      <c r="F25" s="25">
        <v>45536</v>
      </c>
      <c r="G25" s="25">
        <v>45657</v>
      </c>
      <c r="H25" s="39">
        <v>630</v>
      </c>
      <c r="I25" s="160">
        <v>105.6</v>
      </c>
      <c r="J25" s="23"/>
      <c r="K25" s="160">
        <f t="shared" si="0"/>
        <v>735.6</v>
      </c>
      <c r="L25" s="96"/>
      <c r="M25" s="27"/>
      <c r="N25" s="24"/>
      <c r="O25" s="71">
        <f t="shared" si="2"/>
        <v>735.6</v>
      </c>
      <c r="P25" s="81"/>
      <c r="Q25" s="81"/>
      <c r="R25" s="81"/>
    </row>
    <row r="26" spans="1:18" s="12" customFormat="1" ht="15.75" x14ac:dyDescent="0.25">
      <c r="A26" s="94">
        <v>21</v>
      </c>
      <c r="B26" s="117" t="s">
        <v>71</v>
      </c>
      <c r="C26" s="117" t="s">
        <v>34</v>
      </c>
      <c r="D26" s="117" t="s">
        <v>37</v>
      </c>
      <c r="E26" s="67">
        <v>1</v>
      </c>
      <c r="F26" s="25">
        <v>45566</v>
      </c>
      <c r="G26" s="25">
        <v>45747</v>
      </c>
      <c r="H26" s="39">
        <v>630</v>
      </c>
      <c r="I26" s="160">
        <v>105.6</v>
      </c>
      <c r="J26" s="23"/>
      <c r="K26" s="160">
        <f t="shared" si="0"/>
        <v>735.6</v>
      </c>
      <c r="L26" s="96"/>
      <c r="M26" s="27"/>
      <c r="N26" s="24"/>
      <c r="O26" s="71">
        <f t="shared" si="2"/>
        <v>735.6</v>
      </c>
      <c r="P26" s="81"/>
      <c r="Q26" s="81"/>
      <c r="R26" s="81"/>
    </row>
    <row r="27" spans="1:18" s="12" customFormat="1" ht="15.75" x14ac:dyDescent="0.25">
      <c r="A27" s="94">
        <v>22</v>
      </c>
      <c r="B27" s="117" t="s">
        <v>107</v>
      </c>
      <c r="C27" s="117" t="s">
        <v>66</v>
      </c>
      <c r="D27" s="117" t="s">
        <v>40</v>
      </c>
      <c r="E27" s="67">
        <v>1</v>
      </c>
      <c r="F27" s="25">
        <v>45536</v>
      </c>
      <c r="G27" s="25" t="s">
        <v>205</v>
      </c>
      <c r="H27" s="39">
        <v>630</v>
      </c>
      <c r="I27" s="160">
        <v>105.6</v>
      </c>
      <c r="J27" s="23"/>
      <c r="K27" s="160">
        <f t="shared" si="0"/>
        <v>735.6</v>
      </c>
      <c r="L27" s="96"/>
      <c r="M27" s="27"/>
      <c r="N27" s="24"/>
      <c r="O27" s="71">
        <f t="shared" si="2"/>
        <v>735.6</v>
      </c>
      <c r="P27" s="81"/>
      <c r="Q27" s="81"/>
      <c r="R27" s="81"/>
    </row>
    <row r="28" spans="1:18" s="12" customFormat="1" ht="15.75" x14ac:dyDescent="0.25">
      <c r="A28" s="94">
        <v>23</v>
      </c>
      <c r="B28" s="117" t="s">
        <v>120</v>
      </c>
      <c r="C28" s="117" t="s">
        <v>121</v>
      </c>
      <c r="D28" s="117" t="s">
        <v>35</v>
      </c>
      <c r="E28" s="67">
        <v>1</v>
      </c>
      <c r="F28" s="25">
        <v>45566</v>
      </c>
      <c r="G28" s="25">
        <v>45703</v>
      </c>
      <c r="H28" s="39">
        <v>630</v>
      </c>
      <c r="I28" s="160">
        <v>105.6</v>
      </c>
      <c r="J28" s="23"/>
      <c r="K28" s="160">
        <f t="shared" si="0"/>
        <v>735.6</v>
      </c>
      <c r="L28" s="96"/>
      <c r="M28" s="27"/>
      <c r="N28" s="24"/>
      <c r="O28" s="71">
        <f t="shared" si="2"/>
        <v>735.6</v>
      </c>
      <c r="P28" s="81"/>
      <c r="Q28" s="81"/>
      <c r="R28" s="81"/>
    </row>
    <row r="29" spans="1:18" s="12" customFormat="1" ht="15.75" x14ac:dyDescent="0.25">
      <c r="A29" s="94">
        <v>24</v>
      </c>
      <c r="B29" s="117" t="s">
        <v>174</v>
      </c>
      <c r="C29" s="117" t="s">
        <v>172</v>
      </c>
      <c r="D29" s="117" t="s">
        <v>173</v>
      </c>
      <c r="E29" s="67">
        <v>1</v>
      </c>
      <c r="F29" s="25">
        <v>45467</v>
      </c>
      <c r="G29" s="25">
        <v>45649</v>
      </c>
      <c r="H29" s="39">
        <v>630</v>
      </c>
      <c r="I29" s="160">
        <v>105.6</v>
      </c>
      <c r="J29" s="23"/>
      <c r="K29" s="160">
        <f t="shared" si="0"/>
        <v>735.6</v>
      </c>
      <c r="L29" s="96"/>
      <c r="M29" s="27"/>
      <c r="N29" s="24"/>
      <c r="O29" s="71">
        <f t="shared" si="2"/>
        <v>735.6</v>
      </c>
      <c r="P29" s="81"/>
      <c r="Q29" s="81"/>
      <c r="R29" s="81"/>
    </row>
    <row r="30" spans="1:18" s="12" customFormat="1" ht="15.75" x14ac:dyDescent="0.25">
      <c r="A30" s="94">
        <v>25</v>
      </c>
      <c r="B30" s="117" t="s">
        <v>175</v>
      </c>
      <c r="C30" s="117" t="s">
        <v>74</v>
      </c>
      <c r="D30" s="117" t="s">
        <v>35</v>
      </c>
      <c r="E30" s="67">
        <v>1</v>
      </c>
      <c r="F30" s="25">
        <v>45484</v>
      </c>
      <c r="G30" s="25">
        <v>45667</v>
      </c>
      <c r="H30" s="39">
        <v>630</v>
      </c>
      <c r="I30" s="160">
        <v>105.6</v>
      </c>
      <c r="J30" s="23"/>
      <c r="K30" s="160">
        <f t="shared" si="0"/>
        <v>735.6</v>
      </c>
      <c r="L30" s="96"/>
      <c r="M30" s="27"/>
      <c r="N30" s="24"/>
      <c r="O30" s="71">
        <f>K30-M30-N30</f>
        <v>735.6</v>
      </c>
      <c r="P30" s="81"/>
      <c r="Q30" s="81"/>
      <c r="R30" s="81"/>
    </row>
    <row r="31" spans="1:18" s="12" customFormat="1" ht="15.75" x14ac:dyDescent="0.25">
      <c r="A31" s="94">
        <v>26</v>
      </c>
      <c r="B31" s="117" t="s">
        <v>164</v>
      </c>
      <c r="C31" s="117" t="s">
        <v>158</v>
      </c>
      <c r="D31" s="117" t="s">
        <v>50</v>
      </c>
      <c r="E31" s="67">
        <v>1</v>
      </c>
      <c r="F31" s="25">
        <v>45414</v>
      </c>
      <c r="G31" s="25">
        <v>45597</v>
      </c>
      <c r="H31" s="39">
        <v>630</v>
      </c>
      <c r="I31" s="160">
        <v>105.6</v>
      </c>
      <c r="J31" s="23"/>
      <c r="K31" s="160">
        <f t="shared" si="0"/>
        <v>735.6</v>
      </c>
      <c r="L31" s="96"/>
      <c r="M31" s="27"/>
      <c r="N31" s="24"/>
      <c r="O31" s="71">
        <f t="shared" si="2"/>
        <v>735.6</v>
      </c>
      <c r="P31" s="81"/>
      <c r="Q31" s="81"/>
      <c r="R31" s="81"/>
    </row>
    <row r="32" spans="1:18" s="12" customFormat="1" ht="15.75" x14ac:dyDescent="0.25">
      <c r="A32" s="94">
        <v>27</v>
      </c>
      <c r="B32" s="117" t="s">
        <v>76</v>
      </c>
      <c r="C32" s="117" t="s">
        <v>49</v>
      </c>
      <c r="D32" s="117" t="s">
        <v>37</v>
      </c>
      <c r="E32" s="67">
        <v>1</v>
      </c>
      <c r="F32" s="25">
        <v>45200</v>
      </c>
      <c r="G32" s="25">
        <v>45565</v>
      </c>
      <c r="H32" s="39">
        <v>630</v>
      </c>
      <c r="I32" s="160">
        <v>105.6</v>
      </c>
      <c r="J32" s="23"/>
      <c r="K32" s="160">
        <f t="shared" si="0"/>
        <v>735.6</v>
      </c>
      <c r="L32" s="96">
        <v>3</v>
      </c>
      <c r="M32" s="27"/>
      <c r="N32" s="24">
        <f>3*4.8</f>
        <v>14.399999999999999</v>
      </c>
      <c r="O32" s="71">
        <f t="shared" si="2"/>
        <v>721.2</v>
      </c>
      <c r="P32" s="82"/>
      <c r="Q32" s="81"/>
      <c r="R32" s="81"/>
    </row>
    <row r="33" spans="1:19" s="12" customFormat="1" ht="15.75" x14ac:dyDescent="0.25">
      <c r="A33" s="94">
        <v>28</v>
      </c>
      <c r="B33" s="117" t="s">
        <v>62</v>
      </c>
      <c r="C33" s="117" t="s">
        <v>112</v>
      </c>
      <c r="D33" s="117" t="s">
        <v>50</v>
      </c>
      <c r="E33" s="67">
        <v>1</v>
      </c>
      <c r="F33" s="25">
        <v>45505</v>
      </c>
      <c r="G33" s="25">
        <v>45688</v>
      </c>
      <c r="H33" s="39">
        <v>630</v>
      </c>
      <c r="I33" s="160">
        <v>105.6</v>
      </c>
      <c r="J33" s="23"/>
      <c r="K33" s="160">
        <f t="shared" si="0"/>
        <v>735.6</v>
      </c>
      <c r="L33" s="96"/>
      <c r="M33" s="26"/>
      <c r="N33" s="26"/>
      <c r="O33" s="71">
        <f>K33-M33-N33</f>
        <v>735.6</v>
      </c>
      <c r="P33" s="81"/>
      <c r="Q33" s="81"/>
      <c r="R33" s="81"/>
    </row>
    <row r="34" spans="1:19" s="12" customFormat="1" ht="15.75" x14ac:dyDescent="0.25">
      <c r="A34" s="94">
        <v>29</v>
      </c>
      <c r="B34" s="117" t="s">
        <v>153</v>
      </c>
      <c r="C34" s="117" t="s">
        <v>128</v>
      </c>
      <c r="D34" s="117" t="s">
        <v>40</v>
      </c>
      <c r="E34" s="67">
        <v>3</v>
      </c>
      <c r="F34" s="25">
        <v>45397</v>
      </c>
      <c r="G34" s="25">
        <v>45589</v>
      </c>
      <c r="H34" s="39">
        <v>630</v>
      </c>
      <c r="I34" s="160">
        <f>12*4.8</f>
        <v>57.599999999999994</v>
      </c>
      <c r="J34" s="23"/>
      <c r="K34" s="160">
        <f t="shared" si="0"/>
        <v>687.6</v>
      </c>
      <c r="L34" s="96"/>
      <c r="M34" s="26"/>
      <c r="N34" s="26"/>
      <c r="O34" s="71">
        <f>K34-M34-N34</f>
        <v>687.6</v>
      </c>
      <c r="P34" s="81"/>
      <c r="Q34" s="81"/>
      <c r="R34" s="81"/>
    </row>
    <row r="35" spans="1:19" s="12" customFormat="1" ht="15.75" x14ac:dyDescent="0.25">
      <c r="A35" s="94">
        <v>30</v>
      </c>
      <c r="B35" s="129" t="s">
        <v>104</v>
      </c>
      <c r="C35" s="129" t="s">
        <v>105</v>
      </c>
      <c r="D35" s="129" t="s">
        <v>40</v>
      </c>
      <c r="E35" s="67">
        <v>1</v>
      </c>
      <c r="F35" s="22">
        <v>45536</v>
      </c>
      <c r="G35" s="22">
        <v>45716</v>
      </c>
      <c r="H35" s="39">
        <v>630</v>
      </c>
      <c r="I35" s="160">
        <v>105.6</v>
      </c>
      <c r="J35" s="23"/>
      <c r="K35" s="160">
        <f t="shared" si="0"/>
        <v>735.6</v>
      </c>
      <c r="L35" s="96"/>
      <c r="M35" s="26"/>
      <c r="N35" s="24"/>
      <c r="O35" s="71">
        <f t="shared" si="2"/>
        <v>735.6</v>
      </c>
      <c r="P35" s="81"/>
      <c r="Q35" s="81"/>
      <c r="R35" s="81"/>
    </row>
    <row r="36" spans="1:19" s="12" customFormat="1" ht="15.75" x14ac:dyDescent="0.25">
      <c r="A36" s="94">
        <v>31</v>
      </c>
      <c r="B36" s="130" t="s">
        <v>137</v>
      </c>
      <c r="C36" s="130" t="s">
        <v>138</v>
      </c>
      <c r="D36" s="130" t="s">
        <v>35</v>
      </c>
      <c r="E36" s="67">
        <v>3</v>
      </c>
      <c r="F36" s="25">
        <v>45390</v>
      </c>
      <c r="G36" s="25">
        <v>45572</v>
      </c>
      <c r="H36" s="39">
        <v>630</v>
      </c>
      <c r="I36" s="160">
        <f>12*4.8</f>
        <v>57.599999999999994</v>
      </c>
      <c r="J36" s="23"/>
      <c r="K36" s="160">
        <f t="shared" si="0"/>
        <v>687.6</v>
      </c>
      <c r="L36" s="96"/>
      <c r="M36" s="26"/>
      <c r="N36" s="24"/>
      <c r="O36" s="71">
        <f t="shared" si="2"/>
        <v>687.6</v>
      </c>
      <c r="P36" s="81"/>
      <c r="Q36" s="81"/>
      <c r="R36" s="81"/>
    </row>
    <row r="37" spans="1:19" s="12" customFormat="1" ht="15.75" x14ac:dyDescent="0.25">
      <c r="A37" s="94">
        <v>32</v>
      </c>
      <c r="B37" s="117" t="s">
        <v>95</v>
      </c>
      <c r="C37" s="117" t="s">
        <v>57</v>
      </c>
      <c r="D37" s="117" t="s">
        <v>40</v>
      </c>
      <c r="E37" s="67">
        <v>1</v>
      </c>
      <c r="F37" s="25">
        <v>45509</v>
      </c>
      <c r="G37" s="25">
        <v>45692</v>
      </c>
      <c r="H37" s="39">
        <v>630</v>
      </c>
      <c r="I37" s="160">
        <v>105.6</v>
      </c>
      <c r="J37" s="23"/>
      <c r="K37" s="160">
        <f t="shared" si="0"/>
        <v>735.6</v>
      </c>
      <c r="L37" s="96"/>
      <c r="M37" s="26"/>
      <c r="N37" s="26"/>
      <c r="O37" s="71">
        <f t="shared" si="2"/>
        <v>735.6</v>
      </c>
      <c r="P37" s="81"/>
      <c r="Q37" s="81"/>
      <c r="R37" s="81"/>
    </row>
    <row r="38" spans="1:19" s="12" customFormat="1" ht="15.75" x14ac:dyDescent="0.25">
      <c r="A38" s="94">
        <v>33</v>
      </c>
      <c r="B38" s="117" t="s">
        <v>123</v>
      </c>
      <c r="C38" s="117" t="s">
        <v>74</v>
      </c>
      <c r="D38" s="117" t="s">
        <v>35</v>
      </c>
      <c r="E38" s="67">
        <v>3</v>
      </c>
      <c r="F38" s="25">
        <v>45385</v>
      </c>
      <c r="G38" s="25">
        <v>45567</v>
      </c>
      <c r="H38" s="39">
        <v>630</v>
      </c>
      <c r="I38" s="160">
        <v>52.8</v>
      </c>
      <c r="J38" s="23"/>
      <c r="K38" s="160">
        <f t="shared" si="0"/>
        <v>682.8</v>
      </c>
      <c r="L38" s="96"/>
      <c r="M38" s="26"/>
      <c r="N38" s="24"/>
      <c r="O38" s="71">
        <f t="shared" si="2"/>
        <v>682.8</v>
      </c>
      <c r="P38" s="81"/>
      <c r="Q38" s="81"/>
      <c r="R38" s="81"/>
    </row>
    <row r="39" spans="1:19" s="12" customFormat="1" ht="15.75" x14ac:dyDescent="0.25">
      <c r="A39" s="94">
        <v>34</v>
      </c>
      <c r="B39" s="117" t="s">
        <v>140</v>
      </c>
      <c r="C39" s="117" t="s">
        <v>49</v>
      </c>
      <c r="D39" s="117" t="s">
        <v>37</v>
      </c>
      <c r="E39" s="67">
        <v>1</v>
      </c>
      <c r="F39" s="25">
        <v>45566</v>
      </c>
      <c r="G39" s="25">
        <v>45747</v>
      </c>
      <c r="H39" s="39">
        <v>630</v>
      </c>
      <c r="I39" s="160">
        <v>105.6</v>
      </c>
      <c r="J39" s="23"/>
      <c r="K39" s="160">
        <f t="shared" si="0"/>
        <v>735.6</v>
      </c>
      <c r="L39" s="96"/>
      <c r="M39" s="26"/>
      <c r="N39" s="26"/>
      <c r="O39" s="71">
        <f>K39-M39-N39</f>
        <v>735.6</v>
      </c>
      <c r="P39" s="81"/>
      <c r="Q39" s="81"/>
      <c r="R39" s="81"/>
    </row>
    <row r="40" spans="1:19" s="12" customFormat="1" ht="15.75" x14ac:dyDescent="0.25">
      <c r="A40" s="94">
        <v>35</v>
      </c>
      <c r="B40" s="117" t="s">
        <v>210</v>
      </c>
      <c r="C40" s="117" t="s">
        <v>49</v>
      </c>
      <c r="D40" s="117" t="s">
        <v>37</v>
      </c>
      <c r="E40" s="67">
        <v>1</v>
      </c>
      <c r="F40" s="97">
        <v>45509</v>
      </c>
      <c r="G40" s="97">
        <v>45692</v>
      </c>
      <c r="H40" s="39">
        <v>630</v>
      </c>
      <c r="I40" s="160">
        <v>105.6</v>
      </c>
      <c r="J40" s="23"/>
      <c r="K40" s="160">
        <f t="shared" si="0"/>
        <v>735.6</v>
      </c>
      <c r="L40" s="96"/>
      <c r="M40" s="26"/>
      <c r="N40" s="26"/>
      <c r="O40" s="71">
        <f t="shared" si="2"/>
        <v>735.6</v>
      </c>
      <c r="P40" s="81"/>
      <c r="Q40" s="81"/>
      <c r="R40" s="81"/>
    </row>
    <row r="41" spans="1:19" s="12" customFormat="1" ht="15.75" x14ac:dyDescent="0.25">
      <c r="A41" s="94">
        <v>36</v>
      </c>
      <c r="B41" s="117" t="s">
        <v>163</v>
      </c>
      <c r="C41" s="117"/>
      <c r="D41" s="117" t="s">
        <v>35</v>
      </c>
      <c r="E41" s="67">
        <v>3</v>
      </c>
      <c r="F41" s="25">
        <v>45413</v>
      </c>
      <c r="G41" s="25">
        <v>45596</v>
      </c>
      <c r="H41" s="39">
        <v>630</v>
      </c>
      <c r="I41" s="160">
        <f>12*4.8</f>
        <v>57.599999999999994</v>
      </c>
      <c r="J41" s="23"/>
      <c r="K41" s="160">
        <f t="shared" si="0"/>
        <v>687.6</v>
      </c>
      <c r="L41" s="96"/>
      <c r="M41" s="26"/>
      <c r="N41" s="26"/>
      <c r="O41" s="71">
        <f t="shared" si="2"/>
        <v>687.6</v>
      </c>
      <c r="P41" s="81"/>
      <c r="Q41" s="81"/>
      <c r="R41" s="81"/>
    </row>
    <row r="42" spans="1:19" s="12" customFormat="1" ht="15.75" x14ac:dyDescent="0.25">
      <c r="A42" s="94">
        <v>37</v>
      </c>
      <c r="B42" s="117" t="s">
        <v>188</v>
      </c>
      <c r="C42" s="117" t="s">
        <v>189</v>
      </c>
      <c r="D42" s="117" t="s">
        <v>35</v>
      </c>
      <c r="E42" s="67">
        <v>1</v>
      </c>
      <c r="F42" s="25">
        <v>45552</v>
      </c>
      <c r="G42" s="25">
        <v>45734</v>
      </c>
      <c r="H42" s="39">
        <v>630</v>
      </c>
      <c r="I42" s="160">
        <v>105.6</v>
      </c>
      <c r="J42" s="23"/>
      <c r="K42" s="160">
        <f t="shared" si="0"/>
        <v>735.6</v>
      </c>
      <c r="L42" s="96"/>
      <c r="M42" s="26"/>
      <c r="N42" s="26"/>
      <c r="O42" s="71">
        <f t="shared" si="2"/>
        <v>735.6</v>
      </c>
      <c r="P42" s="81"/>
      <c r="Q42" s="81"/>
      <c r="R42" s="81"/>
    </row>
    <row r="43" spans="1:19" s="12" customFormat="1" ht="18.75" x14ac:dyDescent="0.3">
      <c r="A43" s="94">
        <v>38</v>
      </c>
      <c r="B43" s="118" t="s">
        <v>64</v>
      </c>
      <c r="C43" s="118" t="s">
        <v>65</v>
      </c>
      <c r="D43" s="118" t="s">
        <v>37</v>
      </c>
      <c r="E43" s="67">
        <v>1</v>
      </c>
      <c r="F43" s="22">
        <v>45511</v>
      </c>
      <c r="G43" s="22">
        <v>45694</v>
      </c>
      <c r="H43" s="39">
        <v>630</v>
      </c>
      <c r="I43" s="160">
        <v>105.6</v>
      </c>
      <c r="J43" s="23"/>
      <c r="K43" s="160">
        <f t="shared" si="0"/>
        <v>735.6</v>
      </c>
      <c r="L43" s="96">
        <v>8</v>
      </c>
      <c r="M43" s="26"/>
      <c r="N43" s="26">
        <f>8*4.8</f>
        <v>38.4</v>
      </c>
      <c r="O43" s="71">
        <f t="shared" si="2"/>
        <v>697.2</v>
      </c>
      <c r="P43" s="83"/>
      <c r="Q43" s="84"/>
      <c r="R43" s="84"/>
      <c r="S43" s="20"/>
    </row>
    <row r="44" spans="1:19" s="12" customFormat="1" ht="18.75" x14ac:dyDescent="0.3">
      <c r="A44" s="94">
        <v>39</v>
      </c>
      <c r="B44" s="118" t="s">
        <v>155</v>
      </c>
      <c r="C44" s="118" t="s">
        <v>49</v>
      </c>
      <c r="D44" s="118" t="s">
        <v>156</v>
      </c>
      <c r="E44" s="67">
        <v>1</v>
      </c>
      <c r="F44" s="22">
        <v>45413</v>
      </c>
      <c r="G44" s="22">
        <v>45596</v>
      </c>
      <c r="H44" s="39">
        <v>630</v>
      </c>
      <c r="I44" s="160">
        <v>105.6</v>
      </c>
      <c r="J44" s="23"/>
      <c r="K44" s="160">
        <f t="shared" si="0"/>
        <v>735.6</v>
      </c>
      <c r="L44" s="96">
        <v>1</v>
      </c>
      <c r="M44" s="26">
        <f>1*21</f>
        <v>21</v>
      </c>
      <c r="N44" s="26">
        <f>1*4.8</f>
        <v>4.8</v>
      </c>
      <c r="O44" s="71">
        <f t="shared" si="2"/>
        <v>709.80000000000007</v>
      </c>
      <c r="P44" s="83"/>
      <c r="Q44" s="84"/>
      <c r="R44" s="84"/>
      <c r="S44" s="20"/>
    </row>
    <row r="45" spans="1:19" s="12" customFormat="1" ht="18.75" x14ac:dyDescent="0.3">
      <c r="A45" s="94">
        <v>40</v>
      </c>
      <c r="B45" s="118" t="s">
        <v>130</v>
      </c>
      <c r="C45" s="118" t="s">
        <v>131</v>
      </c>
      <c r="D45" s="118" t="s">
        <v>39</v>
      </c>
      <c r="E45" s="67">
        <v>3</v>
      </c>
      <c r="F45" s="22">
        <v>45397</v>
      </c>
      <c r="G45" s="22">
        <v>45579</v>
      </c>
      <c r="H45" s="39">
        <v>630</v>
      </c>
      <c r="I45" s="160">
        <f>12*4.8</f>
        <v>57.599999999999994</v>
      </c>
      <c r="J45" s="23"/>
      <c r="K45" s="160">
        <f t="shared" si="0"/>
        <v>687.6</v>
      </c>
      <c r="L45" s="96"/>
      <c r="M45" s="26"/>
      <c r="N45" s="26"/>
      <c r="O45" s="71">
        <f>K45-M45-N45</f>
        <v>687.6</v>
      </c>
      <c r="P45" s="83"/>
      <c r="Q45" s="84"/>
      <c r="R45" s="84"/>
      <c r="S45" s="20"/>
    </row>
    <row r="46" spans="1:19" s="12" customFormat="1" ht="20.25" x14ac:dyDescent="0.3">
      <c r="A46" s="94">
        <v>41</v>
      </c>
      <c r="B46" s="118" t="s">
        <v>160</v>
      </c>
      <c r="C46" s="118" t="s">
        <v>161</v>
      </c>
      <c r="D46" s="118" t="s">
        <v>35</v>
      </c>
      <c r="E46" s="67">
        <v>1</v>
      </c>
      <c r="F46" s="22">
        <v>45418</v>
      </c>
      <c r="G46" s="22">
        <v>45601</v>
      </c>
      <c r="H46" s="39">
        <v>630</v>
      </c>
      <c r="I46" s="160">
        <v>105.6</v>
      </c>
      <c r="J46" s="23"/>
      <c r="K46" s="160">
        <f t="shared" si="0"/>
        <v>735.6</v>
      </c>
      <c r="L46" s="96">
        <v>30</v>
      </c>
      <c r="M46" s="26">
        <v>105.6</v>
      </c>
      <c r="N46" s="26">
        <v>630</v>
      </c>
      <c r="O46" s="71">
        <f>K46-M46-N46</f>
        <v>0</v>
      </c>
      <c r="P46" s="83"/>
      <c r="Q46" s="84"/>
      <c r="R46" s="84"/>
      <c r="S46" s="20"/>
    </row>
    <row r="47" spans="1:19" s="12" customFormat="1" ht="18.75" x14ac:dyDescent="0.3">
      <c r="A47" s="94">
        <v>42</v>
      </c>
      <c r="B47" s="118" t="s">
        <v>167</v>
      </c>
      <c r="C47" s="118" t="s">
        <v>168</v>
      </c>
      <c r="D47" s="118" t="s">
        <v>169</v>
      </c>
      <c r="E47" s="67">
        <v>1</v>
      </c>
      <c r="F47" s="22">
        <v>45414</v>
      </c>
      <c r="G47" s="22">
        <v>45597</v>
      </c>
      <c r="H47" s="39">
        <v>630</v>
      </c>
      <c r="I47" s="160">
        <v>105.6</v>
      </c>
      <c r="J47" s="23"/>
      <c r="K47" s="160">
        <f t="shared" si="0"/>
        <v>735.6</v>
      </c>
      <c r="L47" s="96"/>
      <c r="M47" s="26"/>
      <c r="N47" s="26"/>
      <c r="O47" s="71">
        <f t="shared" si="2"/>
        <v>735.6</v>
      </c>
      <c r="P47" s="83"/>
      <c r="Q47" s="84"/>
      <c r="R47" s="84"/>
      <c r="S47" s="20"/>
    </row>
    <row r="48" spans="1:19" s="12" customFormat="1" ht="18.75" x14ac:dyDescent="0.3">
      <c r="A48" s="94">
        <v>43</v>
      </c>
      <c r="B48" s="118" t="s">
        <v>98</v>
      </c>
      <c r="C48" s="118" t="s">
        <v>63</v>
      </c>
      <c r="D48" s="118" t="s">
        <v>37</v>
      </c>
      <c r="E48" s="67">
        <v>1</v>
      </c>
      <c r="F48" s="22">
        <v>45509</v>
      </c>
      <c r="G48" s="22">
        <v>45692</v>
      </c>
      <c r="H48" s="39">
        <v>630</v>
      </c>
      <c r="I48" s="160">
        <v>105.6</v>
      </c>
      <c r="J48" s="23"/>
      <c r="K48" s="160">
        <f t="shared" si="0"/>
        <v>735.6</v>
      </c>
      <c r="L48" s="96"/>
      <c r="M48" s="27"/>
      <c r="N48" s="27"/>
      <c r="O48" s="71">
        <f t="shared" si="2"/>
        <v>735.6</v>
      </c>
      <c r="P48" s="83"/>
      <c r="Q48" s="84"/>
      <c r="R48" s="84"/>
      <c r="S48" s="20"/>
    </row>
    <row r="49" spans="1:19" s="12" customFormat="1" ht="18.75" x14ac:dyDescent="0.3">
      <c r="A49" s="94">
        <v>44</v>
      </c>
      <c r="B49" s="118" t="s">
        <v>127</v>
      </c>
      <c r="C49" s="118" t="s">
        <v>57</v>
      </c>
      <c r="D49" s="118" t="s">
        <v>40</v>
      </c>
      <c r="E49" s="67">
        <v>3</v>
      </c>
      <c r="F49" s="22">
        <v>45385</v>
      </c>
      <c r="G49" s="22">
        <v>45567</v>
      </c>
      <c r="H49" s="39">
        <v>630</v>
      </c>
      <c r="I49" s="160">
        <f>12*4.8</f>
        <v>57.599999999999994</v>
      </c>
      <c r="J49" s="23"/>
      <c r="K49" s="160">
        <f t="shared" si="0"/>
        <v>687.6</v>
      </c>
      <c r="L49" s="96"/>
      <c r="M49" s="26"/>
      <c r="N49" s="24"/>
      <c r="O49" s="71">
        <f t="shared" si="2"/>
        <v>687.6</v>
      </c>
      <c r="P49" s="83"/>
      <c r="Q49" s="84"/>
      <c r="R49" s="84"/>
      <c r="S49" s="20"/>
    </row>
    <row r="50" spans="1:19" s="12" customFormat="1" ht="18.75" x14ac:dyDescent="0.3">
      <c r="A50" s="94">
        <v>45</v>
      </c>
      <c r="B50" s="129" t="s">
        <v>170</v>
      </c>
      <c r="C50" s="129" t="s">
        <v>49</v>
      </c>
      <c r="D50" s="129" t="s">
        <v>37</v>
      </c>
      <c r="E50" s="67">
        <v>1</v>
      </c>
      <c r="F50" s="22">
        <v>45566</v>
      </c>
      <c r="G50" s="22">
        <v>45747</v>
      </c>
      <c r="H50" s="39">
        <v>630</v>
      </c>
      <c r="I50" s="160">
        <v>105.6</v>
      </c>
      <c r="J50" s="23"/>
      <c r="K50" s="160">
        <f t="shared" si="0"/>
        <v>735.6</v>
      </c>
      <c r="L50" s="96"/>
      <c r="M50" s="26"/>
      <c r="N50" s="24"/>
      <c r="O50" s="71">
        <f t="shared" si="2"/>
        <v>735.6</v>
      </c>
      <c r="P50" s="81"/>
      <c r="Q50" s="84"/>
      <c r="R50" s="84"/>
      <c r="S50" s="20"/>
    </row>
    <row r="51" spans="1:19" s="12" customFormat="1" ht="18.75" x14ac:dyDescent="0.3">
      <c r="A51" s="94">
        <v>46</v>
      </c>
      <c r="B51" s="129" t="s">
        <v>102</v>
      </c>
      <c r="C51" s="129" t="s">
        <v>0</v>
      </c>
      <c r="D51" s="129" t="s">
        <v>103</v>
      </c>
      <c r="E51" s="67">
        <v>1</v>
      </c>
      <c r="F51" s="22">
        <v>45352</v>
      </c>
      <c r="G51" s="22">
        <v>45716</v>
      </c>
      <c r="H51" s="39">
        <v>630</v>
      </c>
      <c r="I51" s="160">
        <v>105.6</v>
      </c>
      <c r="J51" s="23"/>
      <c r="K51" s="160">
        <f t="shared" si="0"/>
        <v>735.6</v>
      </c>
      <c r="L51" s="96"/>
      <c r="M51" s="26"/>
      <c r="N51" s="24"/>
      <c r="O51" s="71">
        <f t="shared" si="2"/>
        <v>735.6</v>
      </c>
      <c r="P51" s="84"/>
      <c r="Q51" s="84"/>
      <c r="R51" s="84"/>
      <c r="S51" s="20"/>
    </row>
    <row r="52" spans="1:19" s="12" customFormat="1" ht="18.75" x14ac:dyDescent="0.3">
      <c r="A52" s="94">
        <v>47</v>
      </c>
      <c r="B52" s="129" t="s">
        <v>80</v>
      </c>
      <c r="C52" s="129" t="s">
        <v>65</v>
      </c>
      <c r="D52" s="129" t="s">
        <v>37</v>
      </c>
      <c r="E52" s="67">
        <v>1</v>
      </c>
      <c r="F52" s="22">
        <v>45388</v>
      </c>
      <c r="G52" s="22">
        <v>45601</v>
      </c>
      <c r="H52" s="39">
        <v>630</v>
      </c>
      <c r="I52" s="160">
        <v>105.6</v>
      </c>
      <c r="J52" s="23"/>
      <c r="K52" s="160">
        <f t="shared" si="0"/>
        <v>735.6</v>
      </c>
      <c r="L52" s="96"/>
      <c r="M52" s="26"/>
      <c r="N52" s="24"/>
      <c r="O52" s="71">
        <f t="shared" si="2"/>
        <v>735.6</v>
      </c>
      <c r="P52" s="84"/>
      <c r="Q52" s="84"/>
      <c r="R52" s="84"/>
      <c r="S52" s="20"/>
    </row>
    <row r="53" spans="1:19" s="12" customFormat="1" ht="18.75" x14ac:dyDescent="0.3">
      <c r="A53" s="94">
        <v>48</v>
      </c>
      <c r="B53" s="129" t="s">
        <v>56</v>
      </c>
      <c r="C53" s="129" t="s">
        <v>34</v>
      </c>
      <c r="D53" s="129" t="s">
        <v>35</v>
      </c>
      <c r="E53" s="67">
        <v>1</v>
      </c>
      <c r="F53" s="22">
        <v>45170</v>
      </c>
      <c r="G53" s="22">
        <v>45657</v>
      </c>
      <c r="H53" s="39">
        <v>630</v>
      </c>
      <c r="I53" s="160">
        <v>105.6</v>
      </c>
      <c r="J53" s="23"/>
      <c r="K53" s="160">
        <f t="shared" si="0"/>
        <v>735.6</v>
      </c>
      <c r="L53" s="96"/>
      <c r="M53" s="26"/>
      <c r="N53" s="24"/>
      <c r="O53" s="71">
        <f t="shared" si="2"/>
        <v>735.6</v>
      </c>
      <c r="P53" s="84"/>
      <c r="Q53" s="84"/>
      <c r="R53" s="84"/>
      <c r="S53" s="15"/>
    </row>
    <row r="54" spans="1:19" s="12" customFormat="1" ht="18.75" x14ac:dyDescent="0.3">
      <c r="A54" s="94">
        <v>49</v>
      </c>
      <c r="B54" s="129" t="s">
        <v>176</v>
      </c>
      <c r="C54" s="129" t="s">
        <v>74</v>
      </c>
      <c r="D54" s="129" t="s">
        <v>35</v>
      </c>
      <c r="E54" s="67">
        <v>1</v>
      </c>
      <c r="F54" s="22">
        <v>45484</v>
      </c>
      <c r="G54" s="22">
        <v>45668</v>
      </c>
      <c r="H54" s="39">
        <v>630</v>
      </c>
      <c r="I54" s="160">
        <v>105.6</v>
      </c>
      <c r="J54" s="23"/>
      <c r="K54" s="160">
        <f>SUM(H54:J54)</f>
        <v>735.6</v>
      </c>
      <c r="L54" s="96"/>
      <c r="M54" s="27"/>
      <c r="N54" s="24"/>
      <c r="O54" s="71">
        <f t="shared" si="2"/>
        <v>735.6</v>
      </c>
      <c r="P54" s="84"/>
      <c r="Q54" s="84"/>
      <c r="R54" s="84"/>
      <c r="S54" s="15"/>
    </row>
    <row r="55" spans="1:19" s="12" customFormat="1" ht="18.75" x14ac:dyDescent="0.3">
      <c r="A55" s="94">
        <v>50</v>
      </c>
      <c r="B55" s="129" t="s">
        <v>157</v>
      </c>
      <c r="C55" s="129" t="s">
        <v>158</v>
      </c>
      <c r="D55" s="129" t="s">
        <v>37</v>
      </c>
      <c r="E55" s="67">
        <v>3</v>
      </c>
      <c r="F55" s="22">
        <v>45413</v>
      </c>
      <c r="G55" s="22">
        <v>45596</v>
      </c>
      <c r="H55" s="39">
        <v>630</v>
      </c>
      <c r="I55" s="160">
        <f>12*4.8</f>
        <v>57.599999999999994</v>
      </c>
      <c r="J55" s="23"/>
      <c r="K55" s="160">
        <f t="shared" si="0"/>
        <v>687.6</v>
      </c>
      <c r="L55" s="96"/>
      <c r="M55" s="26"/>
      <c r="N55" s="24"/>
      <c r="O55" s="71">
        <f t="shared" si="2"/>
        <v>687.6</v>
      </c>
      <c r="P55" s="84"/>
      <c r="Q55" s="84"/>
      <c r="R55" s="84"/>
      <c r="S55" s="15"/>
    </row>
    <row r="56" spans="1:19" s="12" customFormat="1" ht="18.75" x14ac:dyDescent="0.3">
      <c r="A56" s="94">
        <v>51</v>
      </c>
      <c r="B56" s="129" t="s">
        <v>141</v>
      </c>
      <c r="C56" s="129" t="s">
        <v>49</v>
      </c>
      <c r="D56" s="129" t="s">
        <v>37</v>
      </c>
      <c r="E56" s="67">
        <v>1</v>
      </c>
      <c r="F56" s="22">
        <v>45566</v>
      </c>
      <c r="G56" s="22">
        <v>45747</v>
      </c>
      <c r="H56" s="39">
        <v>630</v>
      </c>
      <c r="I56" s="160">
        <v>105.6</v>
      </c>
      <c r="J56" s="23"/>
      <c r="K56" s="160">
        <f t="shared" si="0"/>
        <v>735.6</v>
      </c>
      <c r="L56" s="96"/>
      <c r="M56" s="26"/>
      <c r="N56" s="24"/>
      <c r="O56" s="71">
        <f t="shared" si="2"/>
        <v>735.6</v>
      </c>
      <c r="P56" s="84"/>
      <c r="Q56" s="84"/>
      <c r="R56" s="84"/>
      <c r="S56" s="15"/>
    </row>
    <row r="57" spans="1:19" s="12" customFormat="1" ht="18.75" x14ac:dyDescent="0.3">
      <c r="A57" s="94">
        <v>52</v>
      </c>
      <c r="B57" s="129" t="s">
        <v>162</v>
      </c>
      <c r="C57" s="129" t="s">
        <v>119</v>
      </c>
      <c r="D57" s="129" t="s">
        <v>36</v>
      </c>
      <c r="E57" s="67">
        <v>1</v>
      </c>
      <c r="F57" s="22">
        <v>45420</v>
      </c>
      <c r="G57" s="22">
        <v>45603</v>
      </c>
      <c r="H57" s="39">
        <v>630</v>
      </c>
      <c r="I57" s="160">
        <v>105.6</v>
      </c>
      <c r="J57" s="23"/>
      <c r="K57" s="160">
        <f t="shared" si="0"/>
        <v>735.6</v>
      </c>
      <c r="L57" s="96"/>
      <c r="M57" s="26"/>
      <c r="N57" s="24"/>
      <c r="O57" s="71">
        <f t="shared" si="2"/>
        <v>735.6</v>
      </c>
      <c r="P57" s="84"/>
      <c r="Q57" s="84"/>
      <c r="R57" s="84"/>
      <c r="S57" s="15"/>
    </row>
    <row r="58" spans="1:19" s="12" customFormat="1" ht="18.75" x14ac:dyDescent="0.3">
      <c r="A58" s="94">
        <v>53</v>
      </c>
      <c r="B58" s="129" t="s">
        <v>208</v>
      </c>
      <c r="C58" s="129" t="s">
        <v>57</v>
      </c>
      <c r="D58" s="129" t="s">
        <v>99</v>
      </c>
      <c r="E58" s="67">
        <v>1</v>
      </c>
      <c r="F58" s="22">
        <v>45352</v>
      </c>
      <c r="G58" s="22">
        <v>45535</v>
      </c>
      <c r="H58" s="39">
        <v>630</v>
      </c>
      <c r="I58" s="160">
        <v>105.6</v>
      </c>
      <c r="J58" s="23"/>
      <c r="K58" s="160">
        <f t="shared" si="0"/>
        <v>735.6</v>
      </c>
      <c r="L58" s="96"/>
      <c r="M58" s="26"/>
      <c r="N58" s="24"/>
      <c r="O58" s="71">
        <f t="shared" si="2"/>
        <v>735.6</v>
      </c>
      <c r="P58" s="84"/>
      <c r="Q58" s="84"/>
      <c r="R58" s="84"/>
      <c r="S58" s="15"/>
    </row>
    <row r="59" spans="1:19" s="12" customFormat="1" ht="18.75" x14ac:dyDescent="0.3">
      <c r="A59" s="94">
        <v>54</v>
      </c>
      <c r="B59" s="129" t="s">
        <v>109</v>
      </c>
      <c r="C59" s="129" t="s">
        <v>110</v>
      </c>
      <c r="D59" s="129" t="s">
        <v>100</v>
      </c>
      <c r="E59" s="67">
        <v>1</v>
      </c>
      <c r="F59" s="22">
        <v>45536</v>
      </c>
      <c r="G59" s="22">
        <v>45716</v>
      </c>
      <c r="H59" s="39">
        <v>630</v>
      </c>
      <c r="I59" s="160">
        <v>105.6</v>
      </c>
      <c r="J59" s="23"/>
      <c r="K59" s="160">
        <f t="shared" si="0"/>
        <v>735.6</v>
      </c>
      <c r="L59" s="96"/>
      <c r="M59" s="26"/>
      <c r="N59" s="24"/>
      <c r="O59" s="71">
        <f t="shared" si="2"/>
        <v>735.6</v>
      </c>
      <c r="P59" s="84"/>
      <c r="Q59" s="84"/>
      <c r="R59" s="84"/>
      <c r="S59" s="15"/>
    </row>
    <row r="60" spans="1:19" s="12" customFormat="1" ht="18.75" x14ac:dyDescent="0.3">
      <c r="A60" s="94">
        <v>55</v>
      </c>
      <c r="B60" s="129" t="s">
        <v>133</v>
      </c>
      <c r="C60" s="129" t="s">
        <v>134</v>
      </c>
      <c r="D60" s="129" t="s">
        <v>40</v>
      </c>
      <c r="E60" s="67">
        <v>3</v>
      </c>
      <c r="F60" s="22">
        <v>45390</v>
      </c>
      <c r="G60" s="22">
        <v>45572</v>
      </c>
      <c r="H60" s="39">
        <v>630</v>
      </c>
      <c r="I60" s="160">
        <f>12*4.8</f>
        <v>57.599999999999994</v>
      </c>
      <c r="J60" s="23"/>
      <c r="K60" s="160">
        <f t="shared" si="0"/>
        <v>687.6</v>
      </c>
      <c r="L60" s="96"/>
      <c r="M60" s="26"/>
      <c r="N60" s="24"/>
      <c r="O60" s="71">
        <f t="shared" si="2"/>
        <v>687.6</v>
      </c>
      <c r="P60" s="84"/>
      <c r="Q60" s="84"/>
      <c r="R60" s="84"/>
      <c r="S60" s="15"/>
    </row>
    <row r="61" spans="1:19" s="12" customFormat="1" ht="18.75" x14ac:dyDescent="0.3">
      <c r="A61" s="94">
        <v>56</v>
      </c>
      <c r="B61" s="129" t="s">
        <v>154</v>
      </c>
      <c r="C61" s="129" t="s">
        <v>49</v>
      </c>
      <c r="D61" s="129" t="s">
        <v>37</v>
      </c>
      <c r="E61" s="67">
        <v>1</v>
      </c>
      <c r="F61" s="22">
        <v>45416</v>
      </c>
      <c r="G61" s="22">
        <v>45599</v>
      </c>
      <c r="H61" s="39">
        <v>630</v>
      </c>
      <c r="I61" s="160">
        <v>105.6</v>
      </c>
      <c r="J61" s="23"/>
      <c r="K61" s="160">
        <f t="shared" si="0"/>
        <v>735.6</v>
      </c>
      <c r="L61" s="96"/>
      <c r="M61" s="26"/>
      <c r="N61" s="24"/>
      <c r="O61" s="71">
        <f>K61-M61-N61</f>
        <v>735.6</v>
      </c>
      <c r="P61" s="84"/>
      <c r="Q61" s="84"/>
      <c r="R61" s="84"/>
      <c r="S61" s="15"/>
    </row>
    <row r="62" spans="1:19" s="12" customFormat="1" ht="18.75" x14ac:dyDescent="0.3">
      <c r="A62" s="94">
        <v>57</v>
      </c>
      <c r="B62" s="129" t="s">
        <v>144</v>
      </c>
      <c r="C62" s="129" t="s">
        <v>34</v>
      </c>
      <c r="D62" s="131" t="s">
        <v>145</v>
      </c>
      <c r="E62" s="67">
        <v>1</v>
      </c>
      <c r="F62" s="22">
        <v>45390</v>
      </c>
      <c r="G62" s="22">
        <v>45572</v>
      </c>
      <c r="H62" s="39">
        <v>630</v>
      </c>
      <c r="I62" s="160">
        <v>105.6</v>
      </c>
      <c r="J62" s="23"/>
      <c r="K62" s="160">
        <f t="shared" si="0"/>
        <v>735.6</v>
      </c>
      <c r="L62" s="96"/>
      <c r="M62" s="26"/>
      <c r="N62" s="24"/>
      <c r="O62" s="71">
        <f t="shared" si="2"/>
        <v>735.6</v>
      </c>
      <c r="P62" s="84"/>
      <c r="Q62" s="84"/>
      <c r="R62" s="84"/>
      <c r="S62" s="15"/>
    </row>
    <row r="63" spans="1:19" s="12" customFormat="1" ht="18.75" x14ac:dyDescent="0.3">
      <c r="A63" s="94">
        <v>58</v>
      </c>
      <c r="B63" s="129" t="s">
        <v>91</v>
      </c>
      <c r="C63" s="129" t="s">
        <v>49</v>
      </c>
      <c r="D63" s="129" t="s">
        <v>37</v>
      </c>
      <c r="E63" s="67">
        <v>1</v>
      </c>
      <c r="F63" s="22">
        <v>45566</v>
      </c>
      <c r="G63" s="22">
        <v>45747</v>
      </c>
      <c r="H63" s="39">
        <v>630</v>
      </c>
      <c r="I63" s="160">
        <v>105.6</v>
      </c>
      <c r="J63" s="23"/>
      <c r="K63" s="160">
        <f t="shared" si="0"/>
        <v>735.6</v>
      </c>
      <c r="L63" s="96"/>
      <c r="M63" s="26"/>
      <c r="N63" s="24"/>
      <c r="O63" s="71">
        <f t="shared" si="2"/>
        <v>735.6</v>
      </c>
      <c r="P63" s="84"/>
      <c r="Q63" s="84"/>
      <c r="R63" s="84"/>
      <c r="S63" s="15"/>
    </row>
    <row r="64" spans="1:19" s="12" customFormat="1" ht="18.75" x14ac:dyDescent="0.3">
      <c r="A64" s="94">
        <v>59</v>
      </c>
      <c r="B64" s="129" t="s">
        <v>166</v>
      </c>
      <c r="C64" s="129" t="s">
        <v>161</v>
      </c>
      <c r="D64" s="129" t="s">
        <v>35</v>
      </c>
      <c r="E64" s="67">
        <v>1</v>
      </c>
      <c r="F64" s="22">
        <v>45428</v>
      </c>
      <c r="G64" s="22" t="s">
        <v>203</v>
      </c>
      <c r="H64" s="39">
        <v>630</v>
      </c>
      <c r="I64" s="160">
        <v>105.6</v>
      </c>
      <c r="J64" s="23"/>
      <c r="K64" s="160">
        <f t="shared" si="0"/>
        <v>735.6</v>
      </c>
      <c r="L64" s="96"/>
      <c r="M64" s="26"/>
      <c r="N64" s="24"/>
      <c r="O64" s="71">
        <f t="shared" si="2"/>
        <v>735.6</v>
      </c>
      <c r="P64" s="84"/>
      <c r="Q64" s="84"/>
      <c r="R64" s="84"/>
      <c r="S64" s="15"/>
    </row>
    <row r="65" spans="1:19" s="12" customFormat="1" ht="18.75" x14ac:dyDescent="0.3">
      <c r="A65" s="94">
        <v>60</v>
      </c>
      <c r="B65" s="129" t="s">
        <v>181</v>
      </c>
      <c r="C65" s="129" t="s">
        <v>34</v>
      </c>
      <c r="D65" s="129" t="s">
        <v>35</v>
      </c>
      <c r="E65" s="67">
        <v>3</v>
      </c>
      <c r="F65" s="22">
        <v>45390</v>
      </c>
      <c r="G65" s="22">
        <v>45572</v>
      </c>
      <c r="H65" s="39">
        <v>630</v>
      </c>
      <c r="I65" s="160">
        <f>11*4.8</f>
        <v>52.8</v>
      </c>
      <c r="J65" s="23"/>
      <c r="K65" s="160">
        <f t="shared" si="0"/>
        <v>682.8</v>
      </c>
      <c r="L65" s="96"/>
      <c r="M65" s="26"/>
      <c r="N65" s="24"/>
      <c r="O65" s="71">
        <f t="shared" si="2"/>
        <v>682.8</v>
      </c>
      <c r="P65" s="84"/>
      <c r="Q65" s="84"/>
      <c r="R65" s="84"/>
      <c r="S65" s="15"/>
    </row>
    <row r="66" spans="1:19" s="12" customFormat="1" ht="18.75" x14ac:dyDescent="0.3">
      <c r="A66" s="94">
        <v>61</v>
      </c>
      <c r="B66" s="129" t="s">
        <v>111</v>
      </c>
      <c r="C66" s="129" t="s">
        <v>34</v>
      </c>
      <c r="D66" s="129" t="s">
        <v>100</v>
      </c>
      <c r="E66" s="67">
        <v>1</v>
      </c>
      <c r="F66" s="22">
        <v>45352</v>
      </c>
      <c r="G66" s="22">
        <v>45629</v>
      </c>
      <c r="H66" s="39">
        <v>630</v>
      </c>
      <c r="I66" s="160">
        <v>105.6</v>
      </c>
      <c r="J66" s="23"/>
      <c r="K66" s="160">
        <f t="shared" si="0"/>
        <v>735.6</v>
      </c>
      <c r="L66" s="96"/>
      <c r="M66" s="27"/>
      <c r="N66" s="27"/>
      <c r="O66" s="71">
        <f>K66-M66-N66</f>
        <v>735.6</v>
      </c>
      <c r="P66" s="84"/>
      <c r="Q66" s="84"/>
      <c r="R66" s="84"/>
      <c r="S66" s="15"/>
    </row>
    <row r="67" spans="1:19" s="12" customFormat="1" ht="18.75" x14ac:dyDescent="0.3">
      <c r="A67" s="94">
        <v>62</v>
      </c>
      <c r="B67" s="129" t="s">
        <v>139</v>
      </c>
      <c r="C67" s="129" t="s">
        <v>49</v>
      </c>
      <c r="D67" s="129" t="s">
        <v>37</v>
      </c>
      <c r="E67" s="67">
        <v>1</v>
      </c>
      <c r="F67" s="22">
        <v>45566</v>
      </c>
      <c r="G67" s="22" t="s">
        <v>204</v>
      </c>
      <c r="H67" s="39">
        <v>630</v>
      </c>
      <c r="I67" s="160">
        <v>105.6</v>
      </c>
      <c r="J67" s="23"/>
      <c r="K67" s="160">
        <f t="shared" si="0"/>
        <v>735.6</v>
      </c>
      <c r="L67" s="96">
        <v>1</v>
      </c>
      <c r="M67" s="27"/>
      <c r="N67" s="27">
        <v>4.8</v>
      </c>
      <c r="O67" s="71">
        <f>K67-M67-N67</f>
        <v>730.80000000000007</v>
      </c>
      <c r="P67" s="84"/>
      <c r="Q67" s="84"/>
      <c r="R67" s="84"/>
      <c r="S67" s="15"/>
    </row>
    <row r="68" spans="1:19" s="12" customFormat="1" ht="18.75" x14ac:dyDescent="0.3">
      <c r="A68" s="94">
        <v>63</v>
      </c>
      <c r="B68" s="129" t="s">
        <v>159</v>
      </c>
      <c r="C68" s="129" t="s">
        <v>161</v>
      </c>
      <c r="D68" s="129" t="s">
        <v>37</v>
      </c>
      <c r="E68" s="67">
        <v>1</v>
      </c>
      <c r="F68" s="22">
        <v>45418</v>
      </c>
      <c r="G68" s="22">
        <v>45601</v>
      </c>
      <c r="H68" s="39">
        <v>630</v>
      </c>
      <c r="I68" s="160">
        <v>105.6</v>
      </c>
      <c r="J68" s="23"/>
      <c r="K68" s="160">
        <f t="shared" si="0"/>
        <v>735.6</v>
      </c>
      <c r="L68" s="96"/>
      <c r="M68" s="26"/>
      <c r="N68" s="26"/>
      <c r="O68" s="71">
        <f t="shared" si="2"/>
        <v>735.6</v>
      </c>
      <c r="P68" s="84"/>
      <c r="Q68" s="84"/>
      <c r="R68" s="84"/>
      <c r="S68" s="15"/>
    </row>
    <row r="69" spans="1:19" s="12" customFormat="1" ht="18.75" x14ac:dyDescent="0.3">
      <c r="A69" s="94">
        <v>64</v>
      </c>
      <c r="B69" s="129" t="s">
        <v>97</v>
      </c>
      <c r="C69" s="129" t="s">
        <v>49</v>
      </c>
      <c r="D69" s="129" t="s">
        <v>37</v>
      </c>
      <c r="E69" s="67">
        <v>1</v>
      </c>
      <c r="F69" s="22">
        <v>45505</v>
      </c>
      <c r="G69" s="22">
        <v>45688</v>
      </c>
      <c r="H69" s="39">
        <v>630</v>
      </c>
      <c r="I69" s="160">
        <v>105.6</v>
      </c>
      <c r="J69" s="23"/>
      <c r="K69" s="160">
        <f t="shared" si="0"/>
        <v>735.6</v>
      </c>
      <c r="L69" s="96"/>
      <c r="M69" s="26"/>
      <c r="N69" s="24"/>
      <c r="O69" s="71">
        <f t="shared" si="2"/>
        <v>735.6</v>
      </c>
      <c r="P69" s="84"/>
      <c r="Q69" s="84"/>
      <c r="R69" s="84"/>
      <c r="S69" s="15"/>
    </row>
    <row r="70" spans="1:19" s="12" customFormat="1" ht="18.75" x14ac:dyDescent="0.3">
      <c r="A70" s="94">
        <v>65</v>
      </c>
      <c r="B70" s="129" t="s">
        <v>122</v>
      </c>
      <c r="C70" s="129" t="s">
        <v>34</v>
      </c>
      <c r="D70" s="129" t="s">
        <v>37</v>
      </c>
      <c r="E70" s="67">
        <v>1</v>
      </c>
      <c r="F70" s="22">
        <v>45566</v>
      </c>
      <c r="G70" s="22">
        <v>45746</v>
      </c>
      <c r="H70" s="39">
        <v>630</v>
      </c>
      <c r="I70" s="160">
        <v>105.6</v>
      </c>
      <c r="J70" s="23"/>
      <c r="K70" s="160">
        <f t="shared" ref="K70:K98" si="3">SUM(H70:J70)</f>
        <v>735.6</v>
      </c>
      <c r="L70" s="96"/>
      <c r="M70" s="26"/>
      <c r="N70" s="24"/>
      <c r="O70" s="71">
        <f>K70-M70-N70</f>
        <v>735.6</v>
      </c>
      <c r="P70" s="84"/>
      <c r="Q70" s="84"/>
      <c r="R70" s="84"/>
      <c r="S70" s="15"/>
    </row>
    <row r="71" spans="1:19" s="12" customFormat="1" ht="18.75" x14ac:dyDescent="0.3">
      <c r="A71" s="94">
        <v>66</v>
      </c>
      <c r="B71" s="129" t="s">
        <v>82</v>
      </c>
      <c r="C71" s="129" t="s">
        <v>49</v>
      </c>
      <c r="D71" s="129" t="s">
        <v>37</v>
      </c>
      <c r="E71" s="67">
        <v>1</v>
      </c>
      <c r="F71" s="22">
        <v>45413</v>
      </c>
      <c r="G71" s="22">
        <v>45596</v>
      </c>
      <c r="H71" s="39">
        <v>630</v>
      </c>
      <c r="I71" s="160">
        <v>105.6</v>
      </c>
      <c r="J71" s="23"/>
      <c r="K71" s="160">
        <f t="shared" si="3"/>
        <v>735.6</v>
      </c>
      <c r="L71" s="96"/>
      <c r="M71" s="26"/>
      <c r="N71" s="24"/>
      <c r="O71" s="71">
        <f t="shared" si="2"/>
        <v>735.6</v>
      </c>
      <c r="P71" s="84"/>
      <c r="Q71" s="84"/>
      <c r="R71" s="84"/>
      <c r="S71" s="15"/>
    </row>
    <row r="72" spans="1:19" s="12" customFormat="1" ht="18.75" x14ac:dyDescent="0.3">
      <c r="A72" s="94">
        <v>67</v>
      </c>
      <c r="B72" s="129" t="s">
        <v>142</v>
      </c>
      <c r="C72" s="129" t="s">
        <v>49</v>
      </c>
      <c r="D72" s="129" t="s">
        <v>37</v>
      </c>
      <c r="E72" s="67">
        <v>1</v>
      </c>
      <c r="F72" s="22" t="s">
        <v>206</v>
      </c>
      <c r="G72" s="22">
        <v>45961</v>
      </c>
      <c r="H72" s="39">
        <v>630</v>
      </c>
      <c r="I72" s="160">
        <v>105.6</v>
      </c>
      <c r="J72" s="23"/>
      <c r="K72" s="160">
        <f t="shared" si="3"/>
        <v>735.6</v>
      </c>
      <c r="L72" s="96"/>
      <c r="M72" s="26"/>
      <c r="N72" s="24"/>
      <c r="O72" s="71">
        <f t="shared" ref="O72:O96" si="4">K72-M72-N72</f>
        <v>735.6</v>
      </c>
      <c r="P72" s="84"/>
      <c r="Q72" s="84"/>
      <c r="R72" s="84"/>
      <c r="S72" s="15"/>
    </row>
    <row r="73" spans="1:19" s="12" customFormat="1" ht="15.75" x14ac:dyDescent="0.25">
      <c r="A73" s="94">
        <v>68</v>
      </c>
      <c r="B73" s="118" t="s">
        <v>59</v>
      </c>
      <c r="C73" s="118" t="s">
        <v>34</v>
      </c>
      <c r="D73" s="118" t="s">
        <v>38</v>
      </c>
      <c r="E73" s="67">
        <v>1</v>
      </c>
      <c r="F73" s="22">
        <v>45112</v>
      </c>
      <c r="G73" s="22">
        <v>45657</v>
      </c>
      <c r="H73" s="39">
        <v>630</v>
      </c>
      <c r="I73" s="160">
        <v>105.6</v>
      </c>
      <c r="J73" s="23"/>
      <c r="K73" s="160">
        <f t="shared" si="3"/>
        <v>735.6</v>
      </c>
      <c r="L73" s="96"/>
      <c r="M73" s="26"/>
      <c r="N73" s="24"/>
      <c r="O73" s="71">
        <f t="shared" si="4"/>
        <v>735.6</v>
      </c>
      <c r="P73" s="81"/>
      <c r="Q73" s="81"/>
      <c r="R73" s="81"/>
    </row>
    <row r="74" spans="1:19" s="12" customFormat="1" ht="15.75" x14ac:dyDescent="0.25">
      <c r="A74" s="94">
        <v>69</v>
      </c>
      <c r="B74" s="118" t="s">
        <v>94</v>
      </c>
      <c r="C74" s="118" t="s">
        <v>49</v>
      </c>
      <c r="D74" s="118" t="s">
        <v>37</v>
      </c>
      <c r="E74" s="67">
        <v>1</v>
      </c>
      <c r="F74" s="22">
        <v>45509</v>
      </c>
      <c r="G74" s="22">
        <v>45692</v>
      </c>
      <c r="H74" s="39">
        <v>630</v>
      </c>
      <c r="I74" s="160">
        <v>105.6</v>
      </c>
      <c r="J74" s="23"/>
      <c r="K74" s="160">
        <f t="shared" si="3"/>
        <v>735.6</v>
      </c>
      <c r="L74" s="96"/>
      <c r="M74" s="27"/>
      <c r="N74" s="27"/>
      <c r="O74" s="71">
        <f t="shared" si="4"/>
        <v>735.6</v>
      </c>
      <c r="P74" s="85"/>
      <c r="Q74" s="81"/>
      <c r="R74" s="81"/>
    </row>
    <row r="75" spans="1:19" s="12" customFormat="1" ht="15.75" x14ac:dyDescent="0.25">
      <c r="A75" s="94">
        <v>70</v>
      </c>
      <c r="B75" s="118" t="s">
        <v>209</v>
      </c>
      <c r="C75" s="118" t="s">
        <v>93</v>
      </c>
      <c r="D75" s="118" t="s">
        <v>37</v>
      </c>
      <c r="E75" s="67">
        <v>1</v>
      </c>
      <c r="F75" s="22">
        <v>45327</v>
      </c>
      <c r="G75" s="22">
        <v>45508</v>
      </c>
      <c r="H75" s="39">
        <v>630</v>
      </c>
      <c r="I75" s="160">
        <v>105.6</v>
      </c>
      <c r="J75" s="23"/>
      <c r="K75" s="160">
        <f t="shared" si="3"/>
        <v>735.6</v>
      </c>
      <c r="L75" s="96"/>
      <c r="M75" s="27"/>
      <c r="N75" s="27"/>
      <c r="O75" s="71">
        <f t="shared" si="4"/>
        <v>735.6</v>
      </c>
      <c r="P75" s="85"/>
      <c r="Q75" s="81"/>
      <c r="R75" s="81"/>
    </row>
    <row r="76" spans="1:19" s="12" customFormat="1" ht="15.75" x14ac:dyDescent="0.25">
      <c r="A76" s="94">
        <v>71</v>
      </c>
      <c r="B76" s="118" t="s">
        <v>129</v>
      </c>
      <c r="C76" s="118" t="s">
        <v>57</v>
      </c>
      <c r="D76" s="118" t="s">
        <v>39</v>
      </c>
      <c r="E76" s="67">
        <v>3</v>
      </c>
      <c r="F76" s="22">
        <v>45390</v>
      </c>
      <c r="G76" s="22">
        <v>45572</v>
      </c>
      <c r="H76" s="39">
        <v>630</v>
      </c>
      <c r="I76" s="160">
        <f>12*4.8</f>
        <v>57.599999999999994</v>
      </c>
      <c r="J76" s="23"/>
      <c r="K76" s="160">
        <f t="shared" si="3"/>
        <v>687.6</v>
      </c>
      <c r="L76" s="96"/>
      <c r="M76" s="26"/>
      <c r="N76" s="24"/>
      <c r="O76" s="71">
        <f t="shared" si="4"/>
        <v>687.6</v>
      </c>
      <c r="P76" s="85"/>
      <c r="Q76" s="81"/>
      <c r="R76" s="81"/>
    </row>
    <row r="77" spans="1:19" s="12" customFormat="1" ht="15.75" x14ac:dyDescent="0.25">
      <c r="A77" s="94">
        <v>72</v>
      </c>
      <c r="B77" s="118" t="s">
        <v>72</v>
      </c>
      <c r="C77" s="118" t="s">
        <v>34</v>
      </c>
      <c r="D77" s="118" t="s">
        <v>38</v>
      </c>
      <c r="E77" s="67">
        <v>1</v>
      </c>
      <c r="F77" s="22">
        <v>45537</v>
      </c>
      <c r="G77" s="22">
        <v>45352</v>
      </c>
      <c r="H77" s="39">
        <v>630</v>
      </c>
      <c r="I77" s="160">
        <v>105.6</v>
      </c>
      <c r="J77" s="23"/>
      <c r="K77" s="160">
        <f t="shared" si="3"/>
        <v>735.6</v>
      </c>
      <c r="L77" s="96"/>
      <c r="M77" s="27"/>
      <c r="N77" s="27"/>
      <c r="O77" s="71">
        <f t="shared" si="4"/>
        <v>735.6</v>
      </c>
      <c r="P77" s="85"/>
      <c r="Q77" s="81"/>
      <c r="R77" s="81"/>
    </row>
    <row r="78" spans="1:19" s="12" customFormat="1" ht="15.75" x14ac:dyDescent="0.25">
      <c r="A78" s="94">
        <v>73</v>
      </c>
      <c r="B78" s="118" t="s">
        <v>73</v>
      </c>
      <c r="C78" s="118" t="s">
        <v>0</v>
      </c>
      <c r="D78" s="118" t="s">
        <v>35</v>
      </c>
      <c r="E78" s="67">
        <v>1</v>
      </c>
      <c r="F78" s="22">
        <v>45536</v>
      </c>
      <c r="G78" s="22" t="s">
        <v>211</v>
      </c>
      <c r="H78" s="39">
        <v>630</v>
      </c>
      <c r="I78" s="160">
        <v>105.6</v>
      </c>
      <c r="J78" s="23"/>
      <c r="K78" s="160">
        <f t="shared" si="3"/>
        <v>735.6</v>
      </c>
      <c r="L78" s="96"/>
      <c r="M78" s="27"/>
      <c r="N78" s="27"/>
      <c r="O78" s="71">
        <f t="shared" si="4"/>
        <v>735.6</v>
      </c>
      <c r="P78" s="85"/>
      <c r="Q78" s="81"/>
      <c r="R78" s="81"/>
    </row>
    <row r="79" spans="1:19" s="12" customFormat="1" ht="15.75" x14ac:dyDescent="0.25">
      <c r="A79" s="94">
        <v>74</v>
      </c>
      <c r="B79" s="118" t="s">
        <v>177</v>
      </c>
      <c r="C79" s="118" t="s">
        <v>74</v>
      </c>
      <c r="D79" s="118" t="s">
        <v>35</v>
      </c>
      <c r="E79" s="67">
        <v>1</v>
      </c>
      <c r="F79" s="22">
        <v>45478</v>
      </c>
      <c r="G79" s="22">
        <v>45661</v>
      </c>
      <c r="H79" s="39">
        <v>630</v>
      </c>
      <c r="I79" s="160">
        <v>105.6</v>
      </c>
      <c r="J79" s="23"/>
      <c r="K79" s="160">
        <f t="shared" si="3"/>
        <v>735.6</v>
      </c>
      <c r="L79" s="96">
        <v>3</v>
      </c>
      <c r="M79" s="27">
        <v>14.4</v>
      </c>
      <c r="N79" s="27">
        <v>63</v>
      </c>
      <c r="O79" s="71">
        <f>K79-M79-N79</f>
        <v>658.2</v>
      </c>
      <c r="P79" s="85"/>
      <c r="Q79" s="81"/>
      <c r="R79" s="81"/>
    </row>
    <row r="80" spans="1:19" s="12" customFormat="1" ht="15.75" x14ac:dyDescent="0.25">
      <c r="A80" s="94">
        <v>75</v>
      </c>
      <c r="B80" s="118" t="s">
        <v>81</v>
      </c>
      <c r="C80" s="118" t="s">
        <v>65</v>
      </c>
      <c r="D80" s="118" t="s">
        <v>37</v>
      </c>
      <c r="E80" s="67">
        <v>1</v>
      </c>
      <c r="F80" s="22">
        <v>45425</v>
      </c>
      <c r="G80" s="22">
        <v>45608</v>
      </c>
      <c r="H80" s="39">
        <v>630</v>
      </c>
      <c r="I80" s="160">
        <v>105.6</v>
      </c>
      <c r="J80" s="23"/>
      <c r="K80" s="160">
        <f t="shared" si="3"/>
        <v>735.6</v>
      </c>
      <c r="L80" s="96"/>
      <c r="M80" s="26"/>
      <c r="N80" s="26"/>
      <c r="O80" s="71">
        <f t="shared" si="4"/>
        <v>735.6</v>
      </c>
      <c r="P80" s="81"/>
      <c r="Q80" s="81"/>
      <c r="R80" s="81"/>
    </row>
    <row r="81" spans="1:24" s="12" customFormat="1" ht="15.75" x14ac:dyDescent="0.25">
      <c r="A81" s="94">
        <v>76</v>
      </c>
      <c r="B81" s="118" t="s">
        <v>136</v>
      </c>
      <c r="C81" s="118" t="s">
        <v>69</v>
      </c>
      <c r="D81" s="118" t="s">
        <v>36</v>
      </c>
      <c r="E81" s="67">
        <v>3</v>
      </c>
      <c r="F81" s="22">
        <v>45397</v>
      </c>
      <c r="G81" s="22">
        <v>45579</v>
      </c>
      <c r="H81" s="39">
        <v>630</v>
      </c>
      <c r="I81" s="160">
        <f>12*4.8</f>
        <v>57.599999999999994</v>
      </c>
      <c r="J81" s="23"/>
      <c r="K81" s="160">
        <f t="shared" si="3"/>
        <v>687.6</v>
      </c>
      <c r="L81" s="96"/>
      <c r="M81" s="26"/>
      <c r="N81" s="26"/>
      <c r="O81" s="71">
        <f t="shared" si="4"/>
        <v>687.6</v>
      </c>
      <c r="P81" s="81"/>
      <c r="Q81" s="81"/>
      <c r="R81" s="81"/>
    </row>
    <row r="82" spans="1:24" s="12" customFormat="1" ht="15.75" x14ac:dyDescent="0.25">
      <c r="A82" s="94">
        <v>77</v>
      </c>
      <c r="B82" s="132" t="s">
        <v>146</v>
      </c>
      <c r="C82" s="118" t="s">
        <v>49</v>
      </c>
      <c r="D82" s="118" t="s">
        <v>37</v>
      </c>
      <c r="E82" s="67">
        <v>1</v>
      </c>
      <c r="F82" s="22">
        <v>45390</v>
      </c>
      <c r="G82" s="22">
        <v>45572</v>
      </c>
      <c r="H82" s="39">
        <v>630</v>
      </c>
      <c r="I82" s="160">
        <v>105.6</v>
      </c>
      <c r="J82" s="23"/>
      <c r="K82" s="160">
        <f t="shared" si="3"/>
        <v>735.6</v>
      </c>
      <c r="L82" s="96"/>
      <c r="M82" s="26"/>
      <c r="N82" s="24"/>
      <c r="O82" s="71">
        <f t="shared" si="4"/>
        <v>735.6</v>
      </c>
      <c r="P82" s="81"/>
      <c r="Q82" s="81"/>
      <c r="R82" s="81"/>
    </row>
    <row r="83" spans="1:24" s="12" customFormat="1" ht="15.75" x14ac:dyDescent="0.25">
      <c r="A83" s="94">
        <v>78</v>
      </c>
      <c r="B83" s="118" t="s">
        <v>202</v>
      </c>
      <c r="C83" s="118" t="s">
        <v>196</v>
      </c>
      <c r="D83" s="118" t="s">
        <v>39</v>
      </c>
      <c r="E83" s="67">
        <v>2</v>
      </c>
      <c r="F83" s="22">
        <v>45579</v>
      </c>
      <c r="G83" s="22">
        <v>45760</v>
      </c>
      <c r="H83" s="39">
        <v>273</v>
      </c>
      <c r="I83" s="160">
        <v>43.2</v>
      </c>
      <c r="J83" s="23"/>
      <c r="K83" s="160">
        <f t="shared" si="3"/>
        <v>316.2</v>
      </c>
      <c r="L83" s="96"/>
      <c r="M83" s="26"/>
      <c r="N83" s="24"/>
      <c r="O83" s="71">
        <f t="shared" si="4"/>
        <v>316.2</v>
      </c>
      <c r="P83" s="81"/>
      <c r="Q83" s="81"/>
      <c r="R83" s="81"/>
    </row>
    <row r="84" spans="1:24" s="12" customFormat="1" ht="15.75" x14ac:dyDescent="0.25">
      <c r="A84" s="94">
        <v>79</v>
      </c>
      <c r="B84" s="118" t="s">
        <v>143</v>
      </c>
      <c r="C84" s="118" t="s">
        <v>49</v>
      </c>
      <c r="D84" s="118" t="s">
        <v>37</v>
      </c>
      <c r="E84" s="67">
        <v>1</v>
      </c>
      <c r="F84" s="22">
        <v>45566</v>
      </c>
      <c r="G84" s="22">
        <v>45747</v>
      </c>
      <c r="H84" s="39">
        <v>630</v>
      </c>
      <c r="I84" s="160">
        <v>105.6</v>
      </c>
      <c r="J84" s="23"/>
      <c r="K84" s="160">
        <f t="shared" si="3"/>
        <v>735.6</v>
      </c>
      <c r="L84" s="96"/>
      <c r="M84" s="26"/>
      <c r="N84" s="26"/>
      <c r="O84" s="71">
        <f t="shared" si="4"/>
        <v>735.6</v>
      </c>
      <c r="P84" s="81"/>
      <c r="Q84" s="81"/>
      <c r="R84" s="81"/>
    </row>
    <row r="85" spans="1:24" s="12" customFormat="1" ht="15.75" x14ac:dyDescent="0.25">
      <c r="A85" s="94">
        <v>80</v>
      </c>
      <c r="B85" s="118" t="s">
        <v>86</v>
      </c>
      <c r="C85" s="118" t="s">
        <v>34</v>
      </c>
      <c r="D85" s="118" t="s">
        <v>37</v>
      </c>
      <c r="E85" s="67">
        <v>1</v>
      </c>
      <c r="F85" s="22">
        <v>45261</v>
      </c>
      <c r="G85" s="22">
        <v>45626</v>
      </c>
      <c r="H85" s="39">
        <v>630</v>
      </c>
      <c r="I85" s="160">
        <v>105.6</v>
      </c>
      <c r="J85" s="23"/>
      <c r="K85" s="160">
        <f t="shared" si="3"/>
        <v>735.6</v>
      </c>
      <c r="L85" s="96"/>
      <c r="M85" s="26"/>
      <c r="N85" s="26"/>
      <c r="O85" s="71">
        <f t="shared" si="4"/>
        <v>735.6</v>
      </c>
      <c r="P85" s="81"/>
      <c r="Q85" s="81"/>
      <c r="R85" s="81"/>
    </row>
    <row r="86" spans="1:24" s="12" customFormat="1" ht="15.75" x14ac:dyDescent="0.25">
      <c r="A86" s="94">
        <v>81</v>
      </c>
      <c r="B86" s="118" t="s">
        <v>132</v>
      </c>
      <c r="C86" s="118" t="s">
        <v>49</v>
      </c>
      <c r="D86" s="118" t="s">
        <v>35</v>
      </c>
      <c r="E86" s="67">
        <v>3</v>
      </c>
      <c r="F86" s="22">
        <v>45385</v>
      </c>
      <c r="G86" s="22">
        <v>45567</v>
      </c>
      <c r="H86" s="39">
        <v>630</v>
      </c>
      <c r="I86" s="160">
        <f>12*4.8</f>
        <v>57.599999999999994</v>
      </c>
      <c r="J86" s="23"/>
      <c r="K86" s="160">
        <f t="shared" si="3"/>
        <v>687.6</v>
      </c>
      <c r="L86" s="96">
        <v>2</v>
      </c>
      <c r="M86" s="26"/>
      <c r="N86" s="24">
        <f>2*4.8</f>
        <v>9.6</v>
      </c>
      <c r="O86" s="71">
        <f t="shared" si="4"/>
        <v>678</v>
      </c>
      <c r="P86" s="81"/>
      <c r="Q86" s="81"/>
      <c r="R86" s="81"/>
    </row>
    <row r="87" spans="1:24" s="12" customFormat="1" ht="15.75" x14ac:dyDescent="0.25">
      <c r="A87" s="94">
        <v>82</v>
      </c>
      <c r="B87" s="118" t="s">
        <v>113</v>
      </c>
      <c r="C87" s="118" t="s">
        <v>49</v>
      </c>
      <c r="D87" s="118" t="s">
        <v>37</v>
      </c>
      <c r="E87" s="67">
        <v>1</v>
      </c>
      <c r="F87" s="22">
        <v>45413</v>
      </c>
      <c r="G87" s="22">
        <v>45596</v>
      </c>
      <c r="H87" s="39">
        <v>630</v>
      </c>
      <c r="I87" s="160">
        <v>105.6</v>
      </c>
      <c r="J87" s="23"/>
      <c r="K87" s="160">
        <f t="shared" si="3"/>
        <v>735.6</v>
      </c>
      <c r="L87" s="96">
        <v>2</v>
      </c>
      <c r="M87" s="26"/>
      <c r="N87" s="24">
        <f>2*4.8</f>
        <v>9.6</v>
      </c>
      <c r="O87" s="71">
        <f t="shared" si="4"/>
        <v>726</v>
      </c>
      <c r="P87" s="81"/>
      <c r="Q87" s="81"/>
      <c r="R87" s="81"/>
    </row>
    <row r="88" spans="1:24" s="12" customFormat="1" ht="15.75" x14ac:dyDescent="0.25">
      <c r="A88" s="94">
        <v>83</v>
      </c>
      <c r="B88" s="118" t="s">
        <v>106</v>
      </c>
      <c r="C88" s="118" t="s">
        <v>65</v>
      </c>
      <c r="D88" s="118" t="s">
        <v>37</v>
      </c>
      <c r="E88" s="67">
        <v>1</v>
      </c>
      <c r="F88" s="22">
        <v>45536</v>
      </c>
      <c r="G88" s="22">
        <v>45350</v>
      </c>
      <c r="H88" s="39">
        <v>630</v>
      </c>
      <c r="I88" s="160">
        <v>105.6</v>
      </c>
      <c r="J88" s="23"/>
      <c r="K88" s="160">
        <f t="shared" si="3"/>
        <v>735.6</v>
      </c>
      <c r="L88" s="96"/>
      <c r="M88" s="27"/>
      <c r="N88" s="27"/>
      <c r="O88" s="71">
        <f t="shared" si="4"/>
        <v>735.6</v>
      </c>
      <c r="P88" s="81"/>
      <c r="Q88" s="81"/>
      <c r="R88" s="81"/>
    </row>
    <row r="89" spans="1:24" s="12" customFormat="1" ht="15.75" x14ac:dyDescent="0.25">
      <c r="A89" s="94">
        <v>84</v>
      </c>
      <c r="B89" s="118" t="s">
        <v>67</v>
      </c>
      <c r="C89" s="118" t="s">
        <v>66</v>
      </c>
      <c r="D89" s="118" t="s">
        <v>40</v>
      </c>
      <c r="E89" s="67">
        <v>1</v>
      </c>
      <c r="F89" s="22">
        <v>45511</v>
      </c>
      <c r="G89" s="22">
        <v>45694</v>
      </c>
      <c r="H89" s="39">
        <v>630</v>
      </c>
      <c r="I89" s="160">
        <v>105.6</v>
      </c>
      <c r="J89" s="23"/>
      <c r="K89" s="160">
        <f t="shared" si="3"/>
        <v>735.6</v>
      </c>
      <c r="L89" s="96"/>
      <c r="M89" s="27"/>
      <c r="N89" s="27"/>
      <c r="O89" s="71">
        <f t="shared" si="4"/>
        <v>735.6</v>
      </c>
      <c r="P89" s="81"/>
      <c r="Q89" s="81"/>
      <c r="R89" s="81"/>
    </row>
    <row r="90" spans="1:24" s="12" customFormat="1" ht="15.75" x14ac:dyDescent="0.25">
      <c r="A90" s="94">
        <v>85</v>
      </c>
      <c r="B90" s="118" t="s">
        <v>200</v>
      </c>
      <c r="C90" s="118" t="s">
        <v>158</v>
      </c>
      <c r="D90" s="118" t="s">
        <v>37</v>
      </c>
      <c r="E90" s="67" t="s">
        <v>201</v>
      </c>
      <c r="F90" s="22">
        <v>45413</v>
      </c>
      <c r="G90" s="22">
        <v>45596</v>
      </c>
      <c r="H90" s="39">
        <v>630</v>
      </c>
      <c r="I90" s="160">
        <v>52.8</v>
      </c>
      <c r="J90" s="23"/>
      <c r="K90" s="160">
        <f t="shared" si="3"/>
        <v>682.8</v>
      </c>
      <c r="L90" s="96"/>
      <c r="M90" s="27"/>
      <c r="N90" s="27"/>
      <c r="O90" s="71">
        <f t="shared" si="4"/>
        <v>682.8</v>
      </c>
      <c r="P90" s="81"/>
      <c r="Q90" s="81"/>
      <c r="R90" s="81"/>
    </row>
    <row r="91" spans="1:24" s="12" customFormat="1" ht="15.75" x14ac:dyDescent="0.25">
      <c r="A91" s="94">
        <v>86</v>
      </c>
      <c r="B91" s="118" t="s">
        <v>135</v>
      </c>
      <c r="C91" s="118" t="s">
        <v>49</v>
      </c>
      <c r="D91" s="118" t="s">
        <v>35</v>
      </c>
      <c r="E91" s="67">
        <v>3</v>
      </c>
      <c r="F91" s="22">
        <v>45385</v>
      </c>
      <c r="G91" s="22">
        <v>45567</v>
      </c>
      <c r="H91" s="39">
        <v>630</v>
      </c>
      <c r="I91" s="160">
        <f>4.8*11</f>
        <v>52.8</v>
      </c>
      <c r="J91" s="23"/>
      <c r="K91" s="160">
        <f t="shared" si="3"/>
        <v>682.8</v>
      </c>
      <c r="L91" s="96"/>
      <c r="M91" s="26"/>
      <c r="N91" s="24"/>
      <c r="O91" s="71">
        <f t="shared" si="4"/>
        <v>682.8</v>
      </c>
      <c r="P91" s="81"/>
      <c r="Q91" s="81"/>
      <c r="R91" s="81"/>
    </row>
    <row r="92" spans="1:24" s="12" customFormat="1" ht="15.75" x14ac:dyDescent="0.25">
      <c r="A92" s="94">
        <v>87</v>
      </c>
      <c r="B92" s="118" t="s">
        <v>84</v>
      </c>
      <c r="C92" s="118" t="s">
        <v>49</v>
      </c>
      <c r="D92" s="118" t="s">
        <v>37</v>
      </c>
      <c r="E92" s="67" t="s">
        <v>197</v>
      </c>
      <c r="F92" s="22">
        <v>45413</v>
      </c>
      <c r="G92" s="22">
        <v>45595</v>
      </c>
      <c r="H92" s="39">
        <v>630</v>
      </c>
      <c r="I92" s="160">
        <v>52.8</v>
      </c>
      <c r="J92" s="23"/>
      <c r="K92" s="160">
        <f t="shared" si="3"/>
        <v>682.8</v>
      </c>
      <c r="L92" s="96">
        <v>1</v>
      </c>
      <c r="M92" s="26"/>
      <c r="N92" s="24">
        <v>4.8</v>
      </c>
      <c r="O92" s="71">
        <f>K92-M92-N92</f>
        <v>678</v>
      </c>
      <c r="P92" s="81"/>
      <c r="Q92" s="81"/>
      <c r="R92" s="81"/>
    </row>
    <row r="93" spans="1:24" s="12" customFormat="1" ht="15.75" x14ac:dyDescent="0.25">
      <c r="A93" s="94">
        <v>88</v>
      </c>
      <c r="B93" s="118" t="s">
        <v>147</v>
      </c>
      <c r="C93" s="118" t="s">
        <v>148</v>
      </c>
      <c r="D93" s="118" t="s">
        <v>39</v>
      </c>
      <c r="E93" s="67">
        <v>3</v>
      </c>
      <c r="F93" s="22">
        <v>45390</v>
      </c>
      <c r="G93" s="22">
        <v>45572</v>
      </c>
      <c r="H93" s="39">
        <v>630</v>
      </c>
      <c r="I93" s="160">
        <f>12*4.8</f>
        <v>57.599999999999994</v>
      </c>
      <c r="J93" s="23"/>
      <c r="K93" s="160">
        <f t="shared" si="3"/>
        <v>687.6</v>
      </c>
      <c r="L93" s="96"/>
      <c r="M93" s="26"/>
      <c r="N93" s="24"/>
      <c r="O93" s="71">
        <f t="shared" si="4"/>
        <v>687.6</v>
      </c>
      <c r="P93" s="81"/>
      <c r="Q93" s="81"/>
      <c r="R93" s="81"/>
    </row>
    <row r="94" spans="1:24" s="12" customFormat="1" ht="15.75" x14ac:dyDescent="0.25">
      <c r="A94" s="94">
        <v>89</v>
      </c>
      <c r="B94" s="118" t="s">
        <v>149</v>
      </c>
      <c r="C94" s="118" t="s">
        <v>34</v>
      </c>
      <c r="D94" s="118" t="s">
        <v>35</v>
      </c>
      <c r="E94" s="67">
        <v>3</v>
      </c>
      <c r="F94" s="22">
        <v>45390</v>
      </c>
      <c r="G94" s="22">
        <v>45572</v>
      </c>
      <c r="H94" s="39">
        <v>630</v>
      </c>
      <c r="I94" s="160">
        <f>12*4.8</f>
        <v>57.599999999999994</v>
      </c>
      <c r="J94" s="161"/>
      <c r="K94" s="160">
        <f>SUM(H94:J94)</f>
        <v>687.6</v>
      </c>
      <c r="L94" s="96"/>
      <c r="M94" s="26"/>
      <c r="N94" s="24"/>
      <c r="O94" s="71">
        <f t="shared" si="4"/>
        <v>687.6</v>
      </c>
      <c r="P94" s="86"/>
      <c r="Q94" s="81"/>
      <c r="R94" s="81"/>
      <c r="S94" s="13"/>
      <c r="T94" s="13"/>
      <c r="U94" s="13"/>
      <c r="V94" s="13"/>
      <c r="W94" s="13"/>
      <c r="X94" s="13"/>
    </row>
    <row r="95" spans="1:24" s="12" customFormat="1" ht="15.75" x14ac:dyDescent="0.25">
      <c r="A95" s="94">
        <v>90</v>
      </c>
      <c r="B95" s="118" t="s">
        <v>92</v>
      </c>
      <c r="C95" s="118" t="s">
        <v>49</v>
      </c>
      <c r="D95" s="118" t="s">
        <v>37</v>
      </c>
      <c r="E95" s="67">
        <v>1</v>
      </c>
      <c r="F95" s="22">
        <v>45323</v>
      </c>
      <c r="G95" s="22">
        <v>45688</v>
      </c>
      <c r="H95" s="39">
        <v>630</v>
      </c>
      <c r="I95" s="160">
        <v>105.6</v>
      </c>
      <c r="J95" s="23"/>
      <c r="K95" s="160">
        <f>SUM(H95:J95)</f>
        <v>735.6</v>
      </c>
      <c r="L95" s="96"/>
      <c r="M95" s="28"/>
      <c r="N95" s="24"/>
      <c r="O95" s="71">
        <f>K95-M95-N95</f>
        <v>735.6</v>
      </c>
      <c r="P95" s="86"/>
      <c r="Q95" s="81"/>
      <c r="R95" s="81"/>
      <c r="S95" s="13"/>
      <c r="T95" s="13"/>
      <c r="U95" s="13"/>
      <c r="V95" s="13"/>
      <c r="W95" s="13"/>
      <c r="X95" s="13"/>
    </row>
    <row r="96" spans="1:24" s="12" customFormat="1" ht="15.75" x14ac:dyDescent="0.25">
      <c r="A96" s="94">
        <v>91</v>
      </c>
      <c r="B96" s="118" t="s">
        <v>58</v>
      </c>
      <c r="C96" s="118" t="s">
        <v>51</v>
      </c>
      <c r="D96" s="118" t="s">
        <v>37</v>
      </c>
      <c r="E96" s="67">
        <v>1</v>
      </c>
      <c r="F96" s="22">
        <v>45061</v>
      </c>
      <c r="G96" s="22">
        <v>45610</v>
      </c>
      <c r="H96" s="39">
        <v>630</v>
      </c>
      <c r="I96" s="160">
        <v>105.6</v>
      </c>
      <c r="J96" s="23"/>
      <c r="K96" s="160">
        <f t="shared" si="3"/>
        <v>735.6</v>
      </c>
      <c r="L96" s="96"/>
      <c r="M96" s="28"/>
      <c r="N96" s="24"/>
      <c r="O96" s="71">
        <f t="shared" si="4"/>
        <v>735.6</v>
      </c>
      <c r="P96" s="86"/>
      <c r="Q96" s="81"/>
      <c r="R96" s="81"/>
      <c r="S96" s="13"/>
      <c r="T96" s="13"/>
      <c r="U96" s="13"/>
      <c r="V96" s="13"/>
      <c r="W96" s="13"/>
      <c r="X96" s="13"/>
    </row>
    <row r="97" spans="1:24" s="12" customFormat="1" ht="15.75" x14ac:dyDescent="0.25">
      <c r="A97" s="94">
        <v>92</v>
      </c>
      <c r="B97" s="118" t="s">
        <v>77</v>
      </c>
      <c r="C97" s="118" t="s">
        <v>49</v>
      </c>
      <c r="D97" s="118" t="s">
        <v>37</v>
      </c>
      <c r="E97" s="67">
        <v>3</v>
      </c>
      <c r="F97" s="22">
        <v>45201</v>
      </c>
      <c r="G97" s="22">
        <v>45566</v>
      </c>
      <c r="H97" s="39">
        <v>630</v>
      </c>
      <c r="I97" s="160">
        <f>11*4.8</f>
        <v>52.8</v>
      </c>
      <c r="J97" s="23"/>
      <c r="K97" s="160">
        <f t="shared" si="3"/>
        <v>682.8</v>
      </c>
      <c r="L97" s="96">
        <v>3</v>
      </c>
      <c r="M97" s="26">
        <v>63</v>
      </c>
      <c r="N97" s="24">
        <v>14.4</v>
      </c>
      <c r="O97" s="71">
        <f>K97-M97-N97</f>
        <v>605.4</v>
      </c>
      <c r="P97" s="86"/>
      <c r="Q97" s="81"/>
      <c r="R97" s="81"/>
      <c r="S97" s="13"/>
      <c r="T97" s="13"/>
      <c r="U97" s="13"/>
      <c r="V97" s="13"/>
      <c r="W97" s="13"/>
      <c r="X97" s="13"/>
    </row>
    <row r="98" spans="1:24" s="12" customFormat="1" ht="15.75" x14ac:dyDescent="0.25">
      <c r="A98" s="94">
        <v>93</v>
      </c>
      <c r="B98" s="118" t="s">
        <v>68</v>
      </c>
      <c r="C98" s="118" t="s">
        <v>0</v>
      </c>
      <c r="D98" s="118" t="s">
        <v>37</v>
      </c>
      <c r="E98" s="67">
        <v>1</v>
      </c>
      <c r="F98" s="22">
        <v>45511</v>
      </c>
      <c r="G98" s="22">
        <v>45694</v>
      </c>
      <c r="H98" s="39">
        <v>630</v>
      </c>
      <c r="I98" s="160">
        <v>105.6</v>
      </c>
      <c r="J98" s="23"/>
      <c r="K98" s="160">
        <f t="shared" si="3"/>
        <v>735.6</v>
      </c>
      <c r="L98" s="96"/>
      <c r="M98" s="26"/>
      <c r="N98" s="24"/>
      <c r="O98" s="71">
        <f>K98-M98-N98</f>
        <v>735.6</v>
      </c>
      <c r="P98" s="86"/>
      <c r="Q98" s="81"/>
      <c r="R98" s="81"/>
      <c r="S98" s="13"/>
      <c r="T98" s="13"/>
      <c r="U98" s="13"/>
      <c r="V98" s="13"/>
      <c r="W98" s="13"/>
      <c r="X98" s="13"/>
    </row>
    <row r="99" spans="1:24" ht="23.25" x14ac:dyDescent="0.35">
      <c r="A99" s="29"/>
      <c r="B99" s="148" t="s">
        <v>22</v>
      </c>
      <c r="C99" s="148"/>
      <c r="D99" s="148"/>
      <c r="E99" s="148"/>
      <c r="F99" s="148"/>
      <c r="G99" s="149"/>
      <c r="H99" s="37">
        <f>SUM(H6:H98)</f>
        <v>57477</v>
      </c>
      <c r="I99" s="55">
        <f>SUM(I6:I98)</f>
        <v>8620.800000000012</v>
      </c>
      <c r="J99" s="55">
        <f>SUM(J6:J98)</f>
        <v>0</v>
      </c>
      <c r="K99" s="55">
        <f>SUM(K6:K98)</f>
        <v>66097.79999999993</v>
      </c>
      <c r="L99" s="36"/>
      <c r="M99" s="37">
        <f>SUM(M6:M98)</f>
        <v>246</v>
      </c>
      <c r="N99" s="98">
        <f>SUM(N6:N98)</f>
        <v>812.99999999999989</v>
      </c>
      <c r="O99" s="41">
        <f>SUM(O6:O98)</f>
        <v>65038.79999999993</v>
      </c>
      <c r="Q99" s="87"/>
    </row>
    <row r="100" spans="1:24" ht="16.5" thickBot="1" x14ac:dyDescent="0.3">
      <c r="A100" s="203"/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5"/>
    </row>
    <row r="101" spans="1:24" ht="54.75" thickBot="1" x14ac:dyDescent="0.3">
      <c r="A101" s="218" t="s">
        <v>7</v>
      </c>
      <c r="B101" s="219" t="s">
        <v>8</v>
      </c>
      <c r="C101" s="219" t="s">
        <v>9</v>
      </c>
      <c r="D101" s="220" t="s">
        <v>10</v>
      </c>
      <c r="E101" s="221" t="s">
        <v>11</v>
      </c>
      <c r="F101" s="222" t="s">
        <v>23</v>
      </c>
      <c r="G101" s="222" t="s">
        <v>24</v>
      </c>
      <c r="H101" s="221" t="s">
        <v>25</v>
      </c>
      <c r="I101" s="223" t="s">
        <v>14</v>
      </c>
      <c r="J101" s="223" t="s">
        <v>26</v>
      </c>
      <c r="K101" s="223" t="s">
        <v>16</v>
      </c>
      <c r="L101" s="224" t="s">
        <v>19</v>
      </c>
      <c r="M101" s="221" t="s">
        <v>20</v>
      </c>
      <c r="N101" s="221" t="s">
        <v>21</v>
      </c>
      <c r="O101" s="225" t="s">
        <v>18</v>
      </c>
    </row>
    <row r="102" spans="1:24" s="14" customFormat="1" ht="15.75" x14ac:dyDescent="0.25">
      <c r="A102" s="53"/>
      <c r="B102" s="206"/>
      <c r="C102" s="206"/>
      <c r="D102" s="206"/>
      <c r="E102" s="207"/>
      <c r="F102" s="208"/>
      <c r="G102" s="208"/>
      <c r="H102" s="209"/>
      <c r="I102" s="209"/>
      <c r="J102" s="209"/>
      <c r="K102" s="209">
        <f>SUM(H102,I102,J102)</f>
        <v>0</v>
      </c>
      <c r="L102" s="210"/>
      <c r="M102" s="211"/>
      <c r="N102" s="209"/>
      <c r="O102" s="212"/>
      <c r="P102" s="79"/>
      <c r="Q102" s="79"/>
      <c r="R102" s="79"/>
      <c r="X102" s="14" t="s">
        <v>1</v>
      </c>
    </row>
    <row r="103" spans="1:24" ht="15.75" x14ac:dyDescent="0.25">
      <c r="A103" s="99" t="s">
        <v>1</v>
      </c>
      <c r="B103" s="140"/>
      <c r="C103" s="140"/>
      <c r="D103" s="140"/>
      <c r="E103" s="140"/>
      <c r="F103" s="140"/>
      <c r="G103" s="141"/>
      <c r="H103" s="42"/>
      <c r="I103" s="162"/>
      <c r="J103" s="32"/>
      <c r="K103" s="32"/>
      <c r="L103" s="33"/>
      <c r="M103" s="100">
        <v>0</v>
      </c>
      <c r="N103" s="100">
        <v>0</v>
      </c>
      <c r="O103" s="34">
        <v>0</v>
      </c>
    </row>
    <row r="104" spans="1:24" ht="15.75" x14ac:dyDescent="0.25">
      <c r="A104" s="35"/>
      <c r="B104" s="119"/>
      <c r="C104" s="119"/>
      <c r="D104" s="119"/>
      <c r="E104" s="103"/>
      <c r="F104" s="103"/>
      <c r="G104" s="103"/>
      <c r="H104" s="103"/>
      <c r="I104" s="163"/>
      <c r="J104" s="163"/>
      <c r="K104" s="163"/>
      <c r="L104" s="103"/>
      <c r="M104" s="103"/>
      <c r="N104" s="103"/>
      <c r="O104" s="54"/>
    </row>
    <row r="105" spans="1:24" ht="15.75" x14ac:dyDescent="0.25">
      <c r="A105" s="29" t="s">
        <v>1</v>
      </c>
      <c r="B105" s="30" t="s">
        <v>27</v>
      </c>
      <c r="C105" s="30"/>
      <c r="D105" s="30"/>
      <c r="E105" s="31"/>
      <c r="F105" s="31"/>
      <c r="G105" s="61"/>
      <c r="H105" s="37">
        <f>H99</f>
        <v>57477</v>
      </c>
      <c r="I105" s="55">
        <f>I99</f>
        <v>8620.800000000012</v>
      </c>
      <c r="J105" s="55">
        <f>J99</f>
        <v>0</v>
      </c>
      <c r="K105" s="55">
        <f>K99</f>
        <v>66097.79999999993</v>
      </c>
      <c r="L105" s="36"/>
      <c r="M105" s="37">
        <f>M99</f>
        <v>246</v>
      </c>
      <c r="N105" s="98">
        <f>N99</f>
        <v>812.99999999999989</v>
      </c>
      <c r="O105" s="41">
        <f>O99</f>
        <v>65038.79999999993</v>
      </c>
      <c r="R105" s="88"/>
    </row>
    <row r="106" spans="1:24" ht="16.5" thickBot="1" x14ac:dyDescent="0.3">
      <c r="A106" s="104" t="s">
        <v>54</v>
      </c>
      <c r="B106" s="120"/>
      <c r="C106" s="120"/>
      <c r="D106" s="120"/>
      <c r="E106" s="62"/>
      <c r="F106" s="62"/>
      <c r="G106" s="63"/>
      <c r="H106" s="103"/>
      <c r="I106" s="163"/>
      <c r="J106" s="163"/>
      <c r="K106" s="163"/>
      <c r="L106" s="103"/>
      <c r="M106" s="103"/>
      <c r="N106" s="103"/>
      <c r="O106" s="54"/>
    </row>
    <row r="107" spans="1:24" ht="15.75" x14ac:dyDescent="0.25">
      <c r="A107" s="105"/>
      <c r="B107" s="121"/>
      <c r="C107" s="121"/>
      <c r="D107" s="121"/>
      <c r="E107" s="101"/>
      <c r="F107" s="101"/>
      <c r="G107" s="101"/>
      <c r="H107" s="197" t="s">
        <v>46</v>
      </c>
      <c r="I107" s="198"/>
      <c r="J107" s="198"/>
      <c r="K107" s="198"/>
      <c r="L107" s="198"/>
      <c r="M107" s="198"/>
      <c r="N107" s="199"/>
      <c r="O107" s="200">
        <v>30</v>
      </c>
    </row>
    <row r="108" spans="1:24" ht="15.75" x14ac:dyDescent="0.25">
      <c r="A108" s="35"/>
      <c r="B108" s="119"/>
      <c r="C108" s="119"/>
      <c r="D108" s="119"/>
      <c r="E108" s="103"/>
      <c r="F108" s="103"/>
      <c r="G108" s="103"/>
      <c r="H108" s="201" t="s">
        <v>47</v>
      </c>
      <c r="I108" s="146"/>
      <c r="J108" s="146"/>
      <c r="K108" s="146"/>
      <c r="L108" s="146"/>
      <c r="M108" s="146"/>
      <c r="N108" s="147"/>
      <c r="O108" s="106">
        <f>O107*A98</f>
        <v>2790</v>
      </c>
    </row>
    <row r="109" spans="1:24" ht="16.5" thickBot="1" x14ac:dyDescent="0.3">
      <c r="A109" s="107"/>
      <c r="B109" s="122"/>
      <c r="C109" s="122"/>
      <c r="D109" s="122"/>
      <c r="E109" s="108"/>
      <c r="F109" s="108"/>
      <c r="G109" s="108"/>
      <c r="H109" s="202" t="s">
        <v>48</v>
      </c>
      <c r="I109" s="144"/>
      <c r="J109" s="144"/>
      <c r="K109" s="144"/>
      <c r="L109" s="144"/>
      <c r="M109" s="144"/>
      <c r="N109" s="145"/>
      <c r="O109" s="109">
        <f>SUM(O105,O108)</f>
        <v>67828.79999999993</v>
      </c>
    </row>
    <row r="110" spans="1:24" s="79" customFormat="1" ht="20.25" x14ac:dyDescent="0.25">
      <c r="A110" s="91"/>
      <c r="B110" s="123"/>
      <c r="C110" s="92"/>
      <c r="D110" s="92"/>
      <c r="E110" s="89"/>
      <c r="F110" s="89"/>
      <c r="G110" s="89"/>
      <c r="I110" s="164"/>
      <c r="J110" s="164"/>
      <c r="K110" s="164"/>
      <c r="O110" s="89"/>
    </row>
    <row r="111" spans="1:24" s="79" customFormat="1" ht="15.75" x14ac:dyDescent="0.25">
      <c r="A111" s="92"/>
      <c r="B111" s="92"/>
      <c r="C111" s="124"/>
      <c r="D111" s="124"/>
      <c r="E111" s="90"/>
      <c r="F111" s="90"/>
      <c r="G111" s="90"/>
      <c r="H111" s="90"/>
      <c r="I111" s="165"/>
      <c r="J111" s="165"/>
      <c r="K111" s="165"/>
      <c r="L111" s="90"/>
      <c r="M111" s="90"/>
      <c r="N111" s="90"/>
      <c r="O111" s="90"/>
    </row>
    <row r="112" spans="1:24" s="79" customFormat="1" x14ac:dyDescent="0.25">
      <c r="B112" s="93"/>
      <c r="C112" s="93"/>
      <c r="D112" s="93"/>
      <c r="I112" s="164"/>
      <c r="J112" s="164"/>
      <c r="K112" s="164"/>
    </row>
    <row r="113" spans="1:15" s="79" customFormat="1" x14ac:dyDescent="0.25">
      <c r="B113" s="93"/>
      <c r="C113" s="93"/>
      <c r="D113" s="93"/>
      <c r="I113" s="164"/>
      <c r="J113" s="164"/>
      <c r="K113" s="164"/>
    </row>
    <row r="114" spans="1:15" s="79" customFormat="1" x14ac:dyDescent="0.25">
      <c r="B114" s="93"/>
      <c r="C114" s="93"/>
      <c r="D114" s="93"/>
      <c r="I114" s="164"/>
      <c r="J114" s="164"/>
      <c r="K114" s="164"/>
    </row>
    <row r="115" spans="1:15" s="79" customFormat="1" x14ac:dyDescent="0.25">
      <c r="B115" s="93"/>
      <c r="C115" s="93"/>
      <c r="D115" s="93"/>
      <c r="I115" s="164"/>
      <c r="J115" s="164"/>
      <c r="K115" s="164"/>
    </row>
    <row r="116" spans="1:15" s="79" customFormat="1" x14ac:dyDescent="0.25">
      <c r="A116" s="93" t="s">
        <v>190</v>
      </c>
      <c r="B116" s="93"/>
      <c r="C116" s="93"/>
      <c r="D116" s="93"/>
      <c r="E116" s="93"/>
      <c r="F116" s="93"/>
      <c r="G116" s="93"/>
      <c r="H116" s="93"/>
      <c r="I116" s="166"/>
      <c r="J116" s="166"/>
      <c r="K116" s="166"/>
      <c r="L116" s="93"/>
      <c r="M116" s="93"/>
      <c r="N116" s="93"/>
      <c r="O116" s="93"/>
    </row>
    <row r="117" spans="1:15" s="79" customFormat="1" x14ac:dyDescent="0.25">
      <c r="A117" s="93"/>
      <c r="B117" s="93"/>
      <c r="C117" s="93"/>
      <c r="D117" s="93"/>
      <c r="E117" s="93"/>
      <c r="F117" s="93"/>
      <c r="G117" s="93"/>
      <c r="H117" s="93"/>
      <c r="I117" s="166"/>
      <c r="J117" s="166"/>
      <c r="K117" s="166"/>
      <c r="L117" s="93"/>
      <c r="M117" s="93"/>
      <c r="N117" s="93"/>
      <c r="O117" s="93"/>
    </row>
    <row r="118" spans="1:15" s="79" customFormat="1" x14ac:dyDescent="0.25">
      <c r="A118" s="93"/>
      <c r="B118" s="93"/>
      <c r="C118" s="93"/>
      <c r="D118" s="93"/>
      <c r="E118" s="93"/>
      <c r="F118" s="93"/>
      <c r="G118" s="93"/>
      <c r="H118" s="93"/>
      <c r="I118" s="166"/>
      <c r="J118" s="166"/>
      <c r="K118" s="166"/>
      <c r="L118" s="93"/>
      <c r="M118" s="93"/>
      <c r="N118" s="93"/>
      <c r="O118" s="93"/>
    </row>
    <row r="119" spans="1:15" s="79" customFormat="1" x14ac:dyDescent="0.25">
      <c r="A119" s="93"/>
      <c r="B119" s="93"/>
      <c r="C119" s="93"/>
      <c r="D119" s="93"/>
      <c r="E119" s="93"/>
      <c r="F119" s="93"/>
      <c r="G119" s="93"/>
      <c r="H119" s="93"/>
      <c r="I119" s="166"/>
      <c r="J119" s="166"/>
      <c r="K119" s="166"/>
      <c r="L119" s="93"/>
      <c r="M119" s="93"/>
      <c r="N119" s="93"/>
      <c r="O119" s="93"/>
    </row>
    <row r="120" spans="1:15" s="79" customFormat="1" x14ac:dyDescent="0.25">
      <c r="B120" s="93"/>
      <c r="C120" s="93"/>
      <c r="D120" s="93"/>
      <c r="I120" s="164"/>
      <c r="J120" s="164"/>
      <c r="K120" s="164"/>
    </row>
    <row r="121" spans="1:15" s="79" customFormat="1" x14ac:dyDescent="0.25">
      <c r="B121" s="93"/>
      <c r="C121" s="93"/>
      <c r="D121" s="93"/>
      <c r="I121" s="164"/>
      <c r="J121" s="164"/>
      <c r="K121" s="164"/>
    </row>
    <row r="122" spans="1:15" s="79" customFormat="1" x14ac:dyDescent="0.25">
      <c r="B122" s="93"/>
      <c r="C122" s="93"/>
      <c r="D122" s="93"/>
      <c r="I122" s="164"/>
      <c r="J122" s="164"/>
      <c r="K122" s="164"/>
    </row>
    <row r="123" spans="1:15" s="79" customFormat="1" x14ac:dyDescent="0.25">
      <c r="B123" s="93"/>
      <c r="C123" s="93"/>
      <c r="D123" s="93"/>
      <c r="I123" s="164"/>
      <c r="J123" s="164"/>
      <c r="K123" s="164"/>
    </row>
    <row r="124" spans="1:15" s="79" customFormat="1" x14ac:dyDescent="0.25">
      <c r="B124" s="93"/>
      <c r="C124" s="93"/>
      <c r="D124" s="93"/>
      <c r="I124" s="164"/>
      <c r="J124" s="164"/>
      <c r="K124" s="164"/>
    </row>
    <row r="125" spans="1:15" s="79" customFormat="1" x14ac:dyDescent="0.25">
      <c r="B125" s="93"/>
      <c r="C125" s="93"/>
      <c r="D125" s="93"/>
      <c r="I125" s="164"/>
      <c r="J125" s="164"/>
      <c r="K125" s="164"/>
    </row>
    <row r="126" spans="1:15" s="79" customFormat="1" x14ac:dyDescent="0.25">
      <c r="B126" s="93"/>
      <c r="C126" s="93"/>
      <c r="D126" s="93"/>
      <c r="I126" s="164"/>
      <c r="J126" s="164"/>
      <c r="K126" s="164"/>
    </row>
    <row r="127" spans="1:15" s="79" customFormat="1" x14ac:dyDescent="0.25">
      <c r="B127" s="93"/>
      <c r="C127" s="93"/>
      <c r="D127" s="93"/>
      <c r="I127" s="164"/>
      <c r="J127" s="164"/>
      <c r="K127" s="164"/>
    </row>
    <row r="128" spans="1:15" s="79" customFormat="1" x14ac:dyDescent="0.25">
      <c r="B128" s="93"/>
      <c r="C128" s="93"/>
      <c r="D128" s="93"/>
      <c r="I128" s="164"/>
      <c r="J128" s="164"/>
      <c r="K128" s="164"/>
    </row>
    <row r="129" spans="2:11" s="79" customFormat="1" x14ac:dyDescent="0.25">
      <c r="B129" s="93"/>
      <c r="C129" s="93"/>
      <c r="D129" s="93"/>
      <c r="I129" s="164"/>
      <c r="J129" s="164"/>
      <c r="K129" s="164"/>
    </row>
    <row r="130" spans="2:11" s="79" customFormat="1" x14ac:dyDescent="0.25">
      <c r="B130" s="93"/>
      <c r="C130" s="93"/>
      <c r="D130" s="93"/>
      <c r="I130" s="164"/>
      <c r="J130" s="164"/>
      <c r="K130" s="164"/>
    </row>
    <row r="131" spans="2:11" s="79" customFormat="1" x14ac:dyDescent="0.25">
      <c r="B131" s="93"/>
      <c r="C131" s="93"/>
      <c r="D131" s="93"/>
      <c r="I131" s="164"/>
      <c r="J131" s="164"/>
      <c r="K131" s="164"/>
    </row>
    <row r="132" spans="2:11" s="79" customFormat="1" x14ac:dyDescent="0.25">
      <c r="B132" s="93"/>
      <c r="C132" s="93"/>
      <c r="D132" s="93"/>
      <c r="I132" s="164"/>
      <c r="J132" s="164"/>
      <c r="K132" s="164"/>
    </row>
    <row r="133" spans="2:11" s="79" customFormat="1" x14ac:dyDescent="0.25">
      <c r="B133" s="93"/>
      <c r="C133" s="93"/>
      <c r="D133" s="93"/>
      <c r="I133" s="164"/>
      <c r="J133" s="164"/>
      <c r="K133" s="164"/>
    </row>
    <row r="134" spans="2:11" s="79" customFormat="1" x14ac:dyDescent="0.25">
      <c r="B134" s="93"/>
      <c r="C134" s="93"/>
      <c r="D134" s="93"/>
      <c r="I134" s="164"/>
      <c r="J134" s="164"/>
      <c r="K134" s="164"/>
    </row>
  </sheetData>
  <sortState ref="A5:R99">
    <sortCondition ref="A12:A90"/>
  </sortState>
  <mergeCells count="25">
    <mergeCell ref="H4:H5"/>
    <mergeCell ref="I4:I5"/>
    <mergeCell ref="J4:J5"/>
    <mergeCell ref="K4:K5"/>
    <mergeCell ref="L4:N4"/>
    <mergeCell ref="O4:O5"/>
    <mergeCell ref="J2:O2"/>
    <mergeCell ref="J3:O3"/>
    <mergeCell ref="H109:N109"/>
    <mergeCell ref="F4:F5"/>
    <mergeCell ref="G4:G5"/>
    <mergeCell ref="H108:N108"/>
    <mergeCell ref="B99:G99"/>
    <mergeCell ref="B4:B5"/>
    <mergeCell ref="C4:C5"/>
    <mergeCell ref="D4:D5"/>
    <mergeCell ref="A100:O100"/>
    <mergeCell ref="B103:G103"/>
    <mergeCell ref="E4:E5"/>
    <mergeCell ref="H107:N107"/>
    <mergeCell ref="A2:C2"/>
    <mergeCell ref="D2:E2"/>
    <mergeCell ref="A3:C3"/>
    <mergeCell ref="D3:E3"/>
    <mergeCell ref="A4:A5"/>
  </mergeCells>
  <phoneticPr fontId="13" type="noConversion"/>
  <printOptions horizontalCentered="1" verticalCentered="1"/>
  <pageMargins left="0.23622047244094491" right="0.23622047244094491" top="0.51181102362204722" bottom="0.74803149606299213" header="0.31496062992125984" footer="0.31496062992125984"/>
  <pageSetup paperSize="9" scale="35" fitToWidth="2" fitToHeight="3" orientation="landscape" r:id="rId1"/>
  <headerFooter differentOddEven="1" differentFirst="1">
    <oddHeader>&amp;C&amp;F</oddHeader>
    <evenFooter>&amp;CFOLHA DE PAGAMENTO IEL</evenFooter>
  </headerFooter>
  <rowBreaks count="1" manualBreakCount="1">
    <brk id="109" max="26" man="1"/>
  </rowBreaks>
  <colBreaks count="1" manualBreakCount="1">
    <brk id="15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="89" zoomScaleNormal="89" workbookViewId="0">
      <selection activeCell="K20" sqref="K20"/>
    </sheetView>
  </sheetViews>
  <sheetFormatPr defaultRowHeight="15" x14ac:dyDescent="0.25"/>
  <cols>
    <col min="1" max="1" width="5.5703125" style="12" customWidth="1"/>
    <col min="2" max="2" width="42.140625" style="12" customWidth="1"/>
    <col min="3" max="3" width="17.42578125" style="12" customWidth="1"/>
    <col min="4" max="4" width="19.28515625" style="12" customWidth="1"/>
    <col min="5" max="5" width="6.7109375" style="12" customWidth="1"/>
    <col min="6" max="6" width="13" style="12" customWidth="1"/>
    <col min="7" max="7" width="17.7109375" style="12" customWidth="1"/>
    <col min="8" max="8" width="15.5703125" style="288" customWidth="1"/>
    <col min="9" max="9" width="14.140625" style="288" customWidth="1"/>
    <col min="10" max="10" width="13.140625" style="288" customWidth="1"/>
    <col min="11" max="11" width="18.5703125" style="288" customWidth="1"/>
    <col min="12" max="12" width="5.28515625" style="12" customWidth="1"/>
    <col min="13" max="13" width="15" style="288" customWidth="1"/>
    <col min="14" max="14" width="15.5703125" style="288" customWidth="1"/>
    <col min="15" max="15" width="16.42578125" style="288" customWidth="1"/>
    <col min="16" max="16" width="12.5703125" style="12" bestFit="1" customWidth="1"/>
    <col min="17" max="16384" width="9.140625" style="12"/>
  </cols>
  <sheetData>
    <row r="1" spans="1:23" ht="81.75" customHeight="1" thickBot="1" x14ac:dyDescent="0.3">
      <c r="A1" s="228" t="s">
        <v>1</v>
      </c>
      <c r="B1" s="246"/>
      <c r="C1" s="246"/>
      <c r="D1" s="246"/>
      <c r="E1" s="247"/>
      <c r="F1" s="246"/>
      <c r="G1" s="246"/>
      <c r="H1" s="276"/>
      <c r="I1" s="276"/>
      <c r="J1" s="276"/>
      <c r="K1" s="276"/>
      <c r="L1" s="246"/>
      <c r="M1" s="276"/>
      <c r="N1" s="276"/>
      <c r="O1" s="289"/>
    </row>
    <row r="2" spans="1:23" ht="15.75" x14ac:dyDescent="0.25">
      <c r="A2" s="274" t="s">
        <v>55</v>
      </c>
      <c r="B2" s="275"/>
      <c r="C2" s="275"/>
      <c r="D2" s="269" t="s">
        <v>53</v>
      </c>
      <c r="E2" s="270"/>
      <c r="F2" s="271" t="s">
        <v>2</v>
      </c>
      <c r="G2" s="272" t="s">
        <v>3</v>
      </c>
      <c r="H2" s="277" t="s">
        <v>32</v>
      </c>
      <c r="I2" s="278" t="s">
        <v>4</v>
      </c>
      <c r="J2" s="250" t="s">
        <v>5</v>
      </c>
      <c r="K2" s="250"/>
      <c r="L2" s="250"/>
      <c r="M2" s="250"/>
      <c r="N2" s="250"/>
      <c r="O2" s="273"/>
    </row>
    <row r="3" spans="1:23" ht="36.75" customHeight="1" x14ac:dyDescent="0.25">
      <c r="A3" s="251" t="s">
        <v>213</v>
      </c>
      <c r="B3" s="252"/>
      <c r="C3" s="253"/>
      <c r="D3" s="254" t="s">
        <v>193</v>
      </c>
      <c r="E3" s="255"/>
      <c r="F3" s="256" t="s">
        <v>88</v>
      </c>
      <c r="G3" s="257" t="s">
        <v>192</v>
      </c>
      <c r="H3" s="279">
        <v>22</v>
      </c>
      <c r="I3" s="280">
        <v>4.8</v>
      </c>
      <c r="J3" s="260" t="s">
        <v>6</v>
      </c>
      <c r="K3" s="260"/>
      <c r="L3" s="260"/>
      <c r="M3" s="260"/>
      <c r="N3" s="260"/>
      <c r="O3" s="261"/>
    </row>
    <row r="4" spans="1:23" x14ac:dyDescent="0.25">
      <c r="A4" s="262" t="s">
        <v>7</v>
      </c>
      <c r="B4" s="263" t="s">
        <v>8</v>
      </c>
      <c r="C4" s="263" t="s">
        <v>9</v>
      </c>
      <c r="D4" s="263" t="s">
        <v>10</v>
      </c>
      <c r="E4" s="263" t="s">
        <v>11</v>
      </c>
      <c r="F4" s="263" t="s">
        <v>12</v>
      </c>
      <c r="G4" s="263" t="s">
        <v>13</v>
      </c>
      <c r="H4" s="281" t="s">
        <v>28</v>
      </c>
      <c r="I4" s="281" t="s">
        <v>14</v>
      </c>
      <c r="J4" s="281" t="s">
        <v>15</v>
      </c>
      <c r="K4" s="281" t="s">
        <v>30</v>
      </c>
      <c r="L4" s="264" t="s">
        <v>17</v>
      </c>
      <c r="M4" s="264"/>
      <c r="N4" s="264"/>
      <c r="O4" s="290" t="s">
        <v>18</v>
      </c>
    </row>
    <row r="5" spans="1:23" ht="44.25" thickBot="1" x14ac:dyDescent="0.3">
      <c r="A5" s="265"/>
      <c r="B5" s="266"/>
      <c r="C5" s="266"/>
      <c r="D5" s="266"/>
      <c r="E5" s="266"/>
      <c r="F5" s="266"/>
      <c r="G5" s="266"/>
      <c r="H5" s="282"/>
      <c r="I5" s="282"/>
      <c r="J5" s="282"/>
      <c r="K5" s="282"/>
      <c r="L5" s="267" t="s">
        <v>19</v>
      </c>
      <c r="M5" s="291" t="s">
        <v>20</v>
      </c>
      <c r="N5" s="291" t="s">
        <v>21</v>
      </c>
      <c r="O5" s="292"/>
    </row>
    <row r="6" spans="1:23" x14ac:dyDescent="0.25">
      <c r="A6" s="8">
        <v>1</v>
      </c>
      <c r="B6" s="369" t="s">
        <v>178</v>
      </c>
      <c r="C6" s="369" t="s">
        <v>180</v>
      </c>
      <c r="D6" s="369" t="s">
        <v>35</v>
      </c>
      <c r="E6" s="64">
        <v>1</v>
      </c>
      <c r="F6" s="112">
        <v>45484</v>
      </c>
      <c r="G6" s="112">
        <v>45667</v>
      </c>
      <c r="H6" s="283">
        <v>630</v>
      </c>
      <c r="I6" s="159">
        <v>105.6</v>
      </c>
      <c r="J6" s="284"/>
      <c r="K6" s="159">
        <f>SUM(H6:J6)</f>
        <v>735.6</v>
      </c>
      <c r="L6" s="248"/>
      <c r="M6" s="209"/>
      <c r="N6" s="209"/>
      <c r="O6" s="293">
        <f>K6-M6-N6</f>
        <v>735.6</v>
      </c>
    </row>
    <row r="7" spans="1:23" x14ac:dyDescent="0.25">
      <c r="A7" s="229">
        <v>2</v>
      </c>
      <c r="B7" s="230" t="s">
        <v>179</v>
      </c>
      <c r="C7" s="230" t="s">
        <v>119</v>
      </c>
      <c r="D7" s="131" t="s">
        <v>35</v>
      </c>
      <c r="E7" s="47">
        <v>1</v>
      </c>
      <c r="F7" s="231">
        <v>45484</v>
      </c>
      <c r="G7" s="231">
        <v>45667</v>
      </c>
      <c r="H7" s="57">
        <v>630</v>
      </c>
      <c r="I7" s="160">
        <v>105.6</v>
      </c>
      <c r="J7" s="23"/>
      <c r="K7" s="160">
        <f>SUM(H7:J7)</f>
        <v>735.6</v>
      </c>
      <c r="L7" s="26"/>
      <c r="M7" s="23"/>
      <c r="N7" s="23"/>
      <c r="O7" s="294">
        <f>K7-M7-N7</f>
        <v>735.6</v>
      </c>
    </row>
    <row r="8" spans="1:23" x14ac:dyDescent="0.25">
      <c r="A8" s="232"/>
      <c r="B8" s="226"/>
      <c r="C8" s="226"/>
      <c r="D8" s="226"/>
      <c r="E8" s="226"/>
      <c r="F8" s="226"/>
      <c r="G8" s="226"/>
      <c r="H8" s="285"/>
      <c r="I8" s="286"/>
      <c r="J8" s="286"/>
      <c r="K8" s="286"/>
      <c r="L8" s="226"/>
      <c r="M8" s="286"/>
      <c r="N8" s="286"/>
      <c r="O8" s="295"/>
    </row>
    <row r="9" spans="1:23" x14ac:dyDescent="0.25">
      <c r="A9" s="9"/>
      <c r="B9" s="153" t="s">
        <v>22</v>
      </c>
      <c r="C9" s="153"/>
      <c r="D9" s="153"/>
      <c r="E9" s="153"/>
      <c r="F9" s="153"/>
      <c r="G9" s="154"/>
      <c r="H9" s="18">
        <f>SUM(H6:H7)</f>
        <v>1260</v>
      </c>
      <c r="I9" s="18">
        <f>SUM(I6:I7)</f>
        <v>211.2</v>
      </c>
      <c r="J9" s="18">
        <v>0</v>
      </c>
      <c r="K9" s="18">
        <f>SUM(K6:K7)</f>
        <v>1471.2</v>
      </c>
      <c r="L9" s="21"/>
      <c r="M9" s="18">
        <f>SUM(M6:M7)</f>
        <v>0</v>
      </c>
      <c r="N9" s="18">
        <f>SUM(N6:N7)</f>
        <v>0</v>
      </c>
      <c r="O9" s="296">
        <f>SUM(O6:O7)</f>
        <v>1471.2</v>
      </c>
      <c r="P9" s="233"/>
      <c r="W9" s="234" t="s">
        <v>87</v>
      </c>
    </row>
    <row r="10" spans="1:23" ht="15.75" thickBot="1" x14ac:dyDescent="0.3">
      <c r="A10" s="301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3"/>
    </row>
    <row r="11" spans="1:23" ht="44.25" thickBot="1" x14ac:dyDescent="0.3">
      <c r="A11" s="311" t="s">
        <v>7</v>
      </c>
      <c r="B11" s="312" t="s">
        <v>8</v>
      </c>
      <c r="C11" s="312" t="s">
        <v>9</v>
      </c>
      <c r="D11" s="313" t="s">
        <v>10</v>
      </c>
      <c r="E11" s="314" t="s">
        <v>11</v>
      </c>
      <c r="F11" s="315" t="s">
        <v>23</v>
      </c>
      <c r="G11" s="315" t="s">
        <v>24</v>
      </c>
      <c r="H11" s="316" t="s">
        <v>25</v>
      </c>
      <c r="I11" s="316" t="s">
        <v>14</v>
      </c>
      <c r="J11" s="316" t="s">
        <v>26</v>
      </c>
      <c r="K11" s="316" t="s">
        <v>16</v>
      </c>
      <c r="L11" s="317" t="s">
        <v>19</v>
      </c>
      <c r="M11" s="316" t="s">
        <v>20</v>
      </c>
      <c r="N11" s="316" t="s">
        <v>21</v>
      </c>
      <c r="O11" s="318" t="s">
        <v>18</v>
      </c>
    </row>
    <row r="12" spans="1:23" x14ac:dyDescent="0.25">
      <c r="A12" s="8"/>
      <c r="B12" s="305"/>
      <c r="C12" s="306"/>
      <c r="D12" s="304"/>
      <c r="E12" s="307"/>
      <c r="F12" s="308"/>
      <c r="G12" s="309"/>
      <c r="H12" s="38"/>
      <c r="I12" s="38"/>
      <c r="J12" s="38"/>
      <c r="K12" s="38"/>
      <c r="L12" s="235"/>
      <c r="M12" s="38"/>
      <c r="N12" s="38"/>
      <c r="O12" s="310"/>
    </row>
    <row r="13" spans="1:23" x14ac:dyDescent="0.25">
      <c r="A13" s="236" t="s">
        <v>1</v>
      </c>
      <c r="B13" s="155"/>
      <c r="C13" s="155"/>
      <c r="D13" s="155"/>
      <c r="E13" s="155"/>
      <c r="F13" s="155"/>
      <c r="G13" s="156"/>
      <c r="H13" s="3">
        <v>0</v>
      </c>
      <c r="I13" s="3">
        <v>0</v>
      </c>
      <c r="J13" s="4"/>
      <c r="K13" s="5">
        <v>0</v>
      </c>
      <c r="L13" s="6"/>
      <c r="M13" s="5">
        <v>0</v>
      </c>
      <c r="N13" s="5">
        <v>0</v>
      </c>
      <c r="O13" s="297">
        <v>0</v>
      </c>
      <c r="V13" s="13"/>
    </row>
    <row r="14" spans="1:23" x14ac:dyDescent="0.25">
      <c r="A14" s="11"/>
      <c r="B14" s="226"/>
      <c r="C14" s="226"/>
      <c r="D14" s="226"/>
      <c r="E14" s="226"/>
      <c r="F14" s="226"/>
      <c r="G14" s="226"/>
      <c r="H14" s="286"/>
      <c r="I14" s="286"/>
      <c r="J14" s="286"/>
      <c r="K14" s="286"/>
      <c r="L14" s="226"/>
      <c r="M14" s="286"/>
      <c r="N14" s="286"/>
      <c r="O14" s="298"/>
    </row>
    <row r="15" spans="1:23" x14ac:dyDescent="0.25">
      <c r="A15" s="239" t="s">
        <v>1</v>
      </c>
      <c r="B15" s="77" t="s">
        <v>27</v>
      </c>
      <c r="C15" s="77"/>
      <c r="D15" s="77"/>
      <c r="E15" s="7"/>
      <c r="F15" s="77"/>
      <c r="G15" s="78"/>
      <c r="H15" s="18">
        <f>H9</f>
        <v>1260</v>
      </c>
      <c r="I15" s="18">
        <f>I9</f>
        <v>211.2</v>
      </c>
      <c r="J15" s="18">
        <v>0</v>
      </c>
      <c r="K15" s="18">
        <f>K9</f>
        <v>1471.2</v>
      </c>
      <c r="L15" s="21"/>
      <c r="M15" s="18">
        <f>M9</f>
        <v>0</v>
      </c>
      <c r="N15" s="18">
        <f>N9</f>
        <v>0</v>
      </c>
      <c r="O15" s="296">
        <f>K15-M15-N15</f>
        <v>1471.2</v>
      </c>
    </row>
    <row r="16" spans="1:23" ht="15.75" thickBot="1" x14ac:dyDescent="0.3">
      <c r="A16" s="11" t="s">
        <v>31</v>
      </c>
      <c r="B16" s="226"/>
      <c r="C16" s="227"/>
      <c r="D16" s="226"/>
      <c r="E16" s="226"/>
      <c r="F16" s="226"/>
      <c r="G16" s="226"/>
      <c r="H16" s="286"/>
      <c r="I16" s="286"/>
      <c r="J16" s="286"/>
      <c r="K16" s="286"/>
      <c r="L16" s="226"/>
      <c r="M16" s="286"/>
      <c r="N16" s="286"/>
      <c r="O16" s="298"/>
    </row>
    <row r="17" spans="1:15" x14ac:dyDescent="0.25">
      <c r="A17" s="11"/>
      <c r="B17" s="226"/>
      <c r="C17" s="226"/>
      <c r="D17" s="226"/>
      <c r="E17" s="226"/>
      <c r="F17" s="226"/>
      <c r="G17" s="226"/>
      <c r="H17" s="240" t="s">
        <v>42</v>
      </c>
      <c r="I17" s="241"/>
      <c r="J17" s="241"/>
      <c r="K17" s="241"/>
      <c r="L17" s="241"/>
      <c r="M17" s="241"/>
      <c r="N17" s="241"/>
      <c r="O17" s="299">
        <v>30</v>
      </c>
    </row>
    <row r="18" spans="1:15" ht="15.75" thickBot="1" x14ac:dyDescent="0.3">
      <c r="A18" s="11"/>
      <c r="B18" s="226"/>
      <c r="C18" s="226"/>
      <c r="D18" s="226"/>
      <c r="E18" s="226"/>
      <c r="F18" s="226"/>
      <c r="G18" s="226"/>
      <c r="H18" s="370" t="s">
        <v>43</v>
      </c>
      <c r="I18" s="371"/>
      <c r="J18" s="371"/>
      <c r="K18" s="371"/>
      <c r="L18" s="371"/>
      <c r="M18" s="371"/>
      <c r="N18" s="371"/>
      <c r="O18" s="372">
        <f>O17*A7</f>
        <v>60</v>
      </c>
    </row>
    <row r="19" spans="1:15" ht="15.75" thickBot="1" x14ac:dyDescent="0.3">
      <c r="A19" s="242"/>
      <c r="B19" s="243"/>
      <c r="C19" s="243"/>
      <c r="D19" s="243"/>
      <c r="E19" s="243"/>
      <c r="F19" s="243"/>
      <c r="G19" s="243"/>
      <c r="H19" s="373" t="s">
        <v>41</v>
      </c>
      <c r="I19" s="374"/>
      <c r="J19" s="374"/>
      <c r="K19" s="374"/>
      <c r="L19" s="374"/>
      <c r="M19" s="374"/>
      <c r="N19" s="374"/>
      <c r="O19" s="375">
        <f>SUM(O15+O18)</f>
        <v>1531.2</v>
      </c>
    </row>
    <row r="20" spans="1:15" ht="18" x14ac:dyDescent="0.25">
      <c r="A20" s="244"/>
      <c r="B20" s="244"/>
      <c r="C20" s="244"/>
      <c r="D20" s="244"/>
      <c r="E20" s="244"/>
      <c r="F20" s="244"/>
      <c r="G20" s="244"/>
      <c r="H20" s="287"/>
      <c r="I20" s="287"/>
      <c r="J20" s="287"/>
      <c r="K20" s="287"/>
      <c r="L20" s="245"/>
      <c r="M20" s="287"/>
      <c r="N20" s="287"/>
      <c r="O20" s="300"/>
    </row>
    <row r="21" spans="1:15" ht="18" x14ac:dyDescent="0.25">
      <c r="A21" s="244"/>
      <c r="B21" s="244"/>
      <c r="C21" s="244"/>
      <c r="D21" s="244"/>
      <c r="E21" s="244"/>
      <c r="F21" s="244"/>
      <c r="G21" s="244"/>
      <c r="H21" s="287"/>
      <c r="I21" s="287"/>
      <c r="J21" s="287"/>
      <c r="K21" s="287"/>
      <c r="L21" s="245"/>
      <c r="M21" s="287"/>
      <c r="N21" s="287"/>
      <c r="O21" s="300"/>
    </row>
    <row r="22" spans="1:15" ht="18" x14ac:dyDescent="0.25">
      <c r="A22" s="244"/>
      <c r="B22" s="244"/>
      <c r="C22" s="244"/>
      <c r="D22" s="244"/>
      <c r="E22" s="244"/>
      <c r="F22" s="244"/>
      <c r="G22" s="244"/>
      <c r="H22" s="287"/>
      <c r="I22" s="287"/>
      <c r="J22" s="287"/>
      <c r="K22" s="287"/>
      <c r="L22" s="245"/>
      <c r="M22" s="287"/>
      <c r="N22" s="287"/>
      <c r="O22" s="300"/>
    </row>
    <row r="23" spans="1:15" ht="18" x14ac:dyDescent="0.25">
      <c r="A23" s="244"/>
      <c r="B23" s="244"/>
      <c r="C23" s="244"/>
      <c r="D23" s="244"/>
      <c r="E23" s="244"/>
      <c r="F23" s="244"/>
      <c r="G23" s="244"/>
      <c r="H23" s="287"/>
      <c r="I23" s="287"/>
      <c r="J23" s="287"/>
      <c r="K23" s="287"/>
      <c r="L23" s="245"/>
      <c r="M23" s="287"/>
      <c r="N23" s="287"/>
      <c r="O23" s="300"/>
    </row>
    <row r="24" spans="1:15" ht="18" x14ac:dyDescent="0.25">
      <c r="A24" s="244"/>
      <c r="B24" s="244"/>
      <c r="C24" s="244"/>
      <c r="D24" s="244"/>
      <c r="E24" s="244"/>
      <c r="F24" s="244"/>
      <c r="G24" s="244"/>
      <c r="H24" s="287"/>
      <c r="I24" s="287"/>
      <c r="J24" s="287"/>
      <c r="K24" s="287"/>
      <c r="L24" s="245"/>
      <c r="M24" s="287"/>
      <c r="N24" s="287"/>
      <c r="O24" s="300"/>
    </row>
  </sheetData>
  <mergeCells count="25">
    <mergeCell ref="A2:C2"/>
    <mergeCell ref="D2:E2"/>
    <mergeCell ref="J2:O2"/>
    <mergeCell ref="A3:C3"/>
    <mergeCell ref="D3:E3"/>
    <mergeCell ref="J3:O3"/>
    <mergeCell ref="A4:A5"/>
    <mergeCell ref="B4:B5"/>
    <mergeCell ref="C4:C5"/>
    <mergeCell ref="D4:D5"/>
    <mergeCell ref="E4:E5"/>
    <mergeCell ref="F4:F5"/>
    <mergeCell ref="H19:N19"/>
    <mergeCell ref="O4:O5"/>
    <mergeCell ref="B9:G9"/>
    <mergeCell ref="A10:O10"/>
    <mergeCell ref="B13:G13"/>
    <mergeCell ref="H17:N17"/>
    <mergeCell ref="H18:N18"/>
    <mergeCell ref="G4:G5"/>
    <mergeCell ref="H4:H5"/>
    <mergeCell ref="I4:I5"/>
    <mergeCell ref="J4:J5"/>
    <mergeCell ref="K4:K5"/>
    <mergeCell ref="L4:N4"/>
  </mergeCells>
  <phoneticPr fontId="13" type="noConversion"/>
  <pageMargins left="0.51181102362204722" right="0.51181102362204722" top="0.78740157480314965" bottom="0.78740157480314965" header="0.31496062992125984" footer="0.31496062992125984"/>
  <pageSetup paperSize="9" scale="46" fitToHeight="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="73" zoomScaleNormal="73" workbookViewId="0">
      <selection activeCell="D32" sqref="D32"/>
    </sheetView>
  </sheetViews>
  <sheetFormatPr defaultColWidth="9.140625" defaultRowHeight="12.75" x14ac:dyDescent="0.2"/>
  <cols>
    <col min="1" max="1" width="6.85546875" style="329" customWidth="1"/>
    <col min="2" max="2" width="56.5703125" style="329" bestFit="1" customWidth="1"/>
    <col min="3" max="3" width="20.85546875" style="329" customWidth="1"/>
    <col min="4" max="4" width="24.5703125" style="329" customWidth="1"/>
    <col min="5" max="5" width="7.42578125" style="329" customWidth="1"/>
    <col min="6" max="6" width="16.5703125" style="329" customWidth="1"/>
    <col min="7" max="7" width="15.5703125" style="329" customWidth="1"/>
    <col min="8" max="8" width="17" style="355" customWidth="1"/>
    <col min="9" max="9" width="16.85546875" style="355" customWidth="1"/>
    <col min="10" max="10" width="14.42578125" style="355" customWidth="1"/>
    <col min="11" max="11" width="17.85546875" style="355" customWidth="1"/>
    <col min="12" max="12" width="6.85546875" style="329" customWidth="1"/>
    <col min="13" max="13" width="15" style="355" customWidth="1"/>
    <col min="14" max="14" width="15.7109375" style="355" customWidth="1"/>
    <col min="15" max="15" width="18.5703125" style="355" customWidth="1"/>
    <col min="16" max="16" width="9.140625" style="329"/>
    <col min="17" max="17" width="11.7109375" style="329" bestFit="1" customWidth="1"/>
    <col min="18" max="16384" width="9.140625" style="329"/>
  </cols>
  <sheetData>
    <row r="1" spans="1:20" ht="87.75" customHeight="1" thickBot="1" x14ac:dyDescent="0.3">
      <c r="A1" s="325" t="s">
        <v>1</v>
      </c>
      <c r="B1" s="326"/>
      <c r="C1" s="326"/>
      <c r="D1" s="326"/>
      <c r="E1" s="327"/>
      <c r="F1" s="326"/>
      <c r="G1" s="326"/>
      <c r="H1" s="349"/>
      <c r="I1" s="349"/>
      <c r="J1" s="349"/>
      <c r="K1" s="349"/>
      <c r="L1" s="326"/>
      <c r="M1" s="349"/>
      <c r="N1" s="349"/>
      <c r="O1" s="356"/>
    </row>
    <row r="2" spans="1:20" s="330" customFormat="1" ht="18" x14ac:dyDescent="0.2">
      <c r="A2" s="321" t="s">
        <v>55</v>
      </c>
      <c r="B2" s="322"/>
      <c r="C2" s="323"/>
      <c r="D2" s="150" t="s">
        <v>53</v>
      </c>
      <c r="E2" s="151"/>
      <c r="F2" s="133" t="s">
        <v>2</v>
      </c>
      <c r="G2" s="134" t="s">
        <v>3</v>
      </c>
      <c r="H2" s="350" t="s">
        <v>191</v>
      </c>
      <c r="I2" s="157" t="s">
        <v>4</v>
      </c>
      <c r="J2" s="275" t="s">
        <v>5</v>
      </c>
      <c r="K2" s="275"/>
      <c r="L2" s="275"/>
      <c r="M2" s="275"/>
      <c r="N2" s="275"/>
      <c r="O2" s="324"/>
    </row>
    <row r="3" spans="1:20" s="330" customFormat="1" ht="18" x14ac:dyDescent="0.2">
      <c r="A3" s="251" t="s">
        <v>214</v>
      </c>
      <c r="B3" s="252"/>
      <c r="C3" s="253"/>
      <c r="D3" s="320" t="s">
        <v>193</v>
      </c>
      <c r="E3" s="152"/>
      <c r="F3" s="135" t="s">
        <v>88</v>
      </c>
      <c r="G3" s="136" t="s">
        <v>192</v>
      </c>
      <c r="H3" s="173">
        <v>22</v>
      </c>
      <c r="I3" s="158">
        <v>4.8</v>
      </c>
      <c r="J3" s="172" t="s">
        <v>6</v>
      </c>
      <c r="K3" s="172"/>
      <c r="L3" s="172"/>
      <c r="M3" s="172"/>
      <c r="N3" s="172"/>
      <c r="O3" s="183"/>
    </row>
    <row r="4" spans="1:20" s="244" customFormat="1" ht="15.75" x14ac:dyDescent="0.25">
      <c r="A4" s="184" t="s">
        <v>7</v>
      </c>
      <c r="B4" s="176" t="s">
        <v>8</v>
      </c>
      <c r="C4" s="176" t="s">
        <v>9</v>
      </c>
      <c r="D4" s="176" t="s">
        <v>10</v>
      </c>
      <c r="E4" s="176" t="s">
        <v>11</v>
      </c>
      <c r="F4" s="176" t="s">
        <v>12</v>
      </c>
      <c r="G4" s="176" t="s">
        <v>13</v>
      </c>
      <c r="H4" s="177" t="s">
        <v>28</v>
      </c>
      <c r="I4" s="177" t="s">
        <v>14</v>
      </c>
      <c r="J4" s="177" t="s">
        <v>15</v>
      </c>
      <c r="K4" s="177" t="s">
        <v>16</v>
      </c>
      <c r="L4" s="178" t="s">
        <v>17</v>
      </c>
      <c r="M4" s="178"/>
      <c r="N4" s="178"/>
      <c r="O4" s="357" t="s">
        <v>18</v>
      </c>
    </row>
    <row r="5" spans="1:20" s="331" customFormat="1" ht="54.75" thickBot="1" x14ac:dyDescent="0.25">
      <c r="A5" s="192"/>
      <c r="B5" s="194"/>
      <c r="C5" s="194"/>
      <c r="D5" s="194"/>
      <c r="E5" s="194"/>
      <c r="F5" s="194"/>
      <c r="G5" s="194"/>
      <c r="H5" s="195"/>
      <c r="I5" s="195"/>
      <c r="J5" s="195"/>
      <c r="K5" s="195"/>
      <c r="L5" s="138" t="s">
        <v>19</v>
      </c>
      <c r="M5" s="358" t="s">
        <v>29</v>
      </c>
      <c r="N5" s="358" t="s">
        <v>21</v>
      </c>
      <c r="O5" s="359"/>
    </row>
    <row r="6" spans="1:20" s="331" customFormat="1" ht="18" x14ac:dyDescent="0.2">
      <c r="A6" s="53">
        <v>1</v>
      </c>
      <c r="B6" s="332" t="s">
        <v>89</v>
      </c>
      <c r="C6" s="332" t="s">
        <v>0</v>
      </c>
      <c r="D6" s="332" t="s">
        <v>90</v>
      </c>
      <c r="E6" s="332">
        <v>1</v>
      </c>
      <c r="F6" s="112">
        <v>45323</v>
      </c>
      <c r="G6" s="333"/>
      <c r="H6" s="351">
        <v>630</v>
      </c>
      <c r="I6" s="351">
        <v>105.6</v>
      </c>
      <c r="J6" s="352"/>
      <c r="K6" s="352">
        <f>H6+I6+J6</f>
        <v>735.6</v>
      </c>
      <c r="L6" s="334"/>
      <c r="M6" s="352"/>
      <c r="N6" s="352"/>
      <c r="O6" s="360">
        <f>SUM(H6+I6-M6-N6)</f>
        <v>735.6</v>
      </c>
    </row>
    <row r="7" spans="1:20" s="1" customFormat="1" ht="15" x14ac:dyDescent="0.2">
      <c r="A7" s="53"/>
      <c r="B7" s="103"/>
      <c r="C7" s="103"/>
      <c r="D7" s="103"/>
      <c r="E7" s="103"/>
      <c r="F7" s="103"/>
      <c r="G7" s="103"/>
      <c r="H7" s="163"/>
      <c r="I7" s="23"/>
      <c r="J7" s="163"/>
      <c r="K7" s="163"/>
      <c r="L7" s="103"/>
      <c r="M7" s="163"/>
      <c r="N7" s="163"/>
      <c r="O7" s="361"/>
    </row>
    <row r="8" spans="1:20" s="244" customFormat="1" ht="15.75" x14ac:dyDescent="0.2">
      <c r="A8" s="29"/>
      <c r="B8" s="148" t="s">
        <v>22</v>
      </c>
      <c r="C8" s="148"/>
      <c r="D8" s="148"/>
      <c r="E8" s="148"/>
      <c r="F8" s="148"/>
      <c r="G8" s="149"/>
      <c r="H8" s="18">
        <f>SUM(H6:H7)</f>
        <v>630</v>
      </c>
      <c r="I8" s="55">
        <f>SUM(I6:I6)</f>
        <v>105.6</v>
      </c>
      <c r="J8" s="55">
        <f>SUM(J6:J6)</f>
        <v>0</v>
      </c>
      <c r="K8" s="55">
        <f>SUM(K6:K7)</f>
        <v>735.6</v>
      </c>
      <c r="L8" s="56"/>
      <c r="M8" s="55">
        <f>SUM(M6:M6)</f>
        <v>0</v>
      </c>
      <c r="N8" s="55">
        <f>SUM(N6:N6)</f>
        <v>0</v>
      </c>
      <c r="O8" s="362">
        <f>SUM(O6:O7)</f>
        <v>735.6</v>
      </c>
    </row>
    <row r="9" spans="1:20" s="244" customFormat="1" ht="16.5" thickBot="1" x14ac:dyDescent="0.3">
      <c r="A9" s="20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5"/>
    </row>
    <row r="10" spans="1:20" s="331" customFormat="1" ht="63.75" thickBot="1" x14ac:dyDescent="0.25">
      <c r="A10" s="213" t="s">
        <v>7</v>
      </c>
      <c r="B10" s="214" t="s">
        <v>8</v>
      </c>
      <c r="C10" s="214" t="s">
        <v>9</v>
      </c>
      <c r="D10" s="215" t="s">
        <v>10</v>
      </c>
      <c r="E10" s="347" t="s">
        <v>11</v>
      </c>
      <c r="F10" s="348" t="s">
        <v>23</v>
      </c>
      <c r="G10" s="348" t="s">
        <v>24</v>
      </c>
      <c r="H10" s="216" t="s">
        <v>25</v>
      </c>
      <c r="I10" s="216" t="s">
        <v>14</v>
      </c>
      <c r="J10" s="216" t="s">
        <v>26</v>
      </c>
      <c r="K10" s="216" t="s">
        <v>16</v>
      </c>
      <c r="L10" s="217" t="s">
        <v>19</v>
      </c>
      <c r="M10" s="216" t="s">
        <v>20</v>
      </c>
      <c r="N10" s="216" t="s">
        <v>21</v>
      </c>
      <c r="O10" s="363" t="s">
        <v>18</v>
      </c>
      <c r="T10" s="331" t="s">
        <v>1</v>
      </c>
    </row>
    <row r="11" spans="1:20" s="244" customFormat="1" ht="15.75" x14ac:dyDescent="0.2">
      <c r="A11" s="53"/>
      <c r="B11" s="342"/>
      <c r="C11" s="342"/>
      <c r="D11" s="343"/>
      <c r="E11" s="344"/>
      <c r="F11" s="345"/>
      <c r="G11" s="345"/>
      <c r="H11" s="346"/>
      <c r="I11" s="209"/>
      <c r="J11" s="209">
        <v>0</v>
      </c>
      <c r="K11" s="353"/>
      <c r="L11" s="210"/>
      <c r="M11" s="209"/>
      <c r="N11" s="209"/>
      <c r="O11" s="364"/>
    </row>
    <row r="12" spans="1:20" s="244" customFormat="1" ht="15.75" x14ac:dyDescent="0.2">
      <c r="A12" s="99" t="s">
        <v>1</v>
      </c>
      <c r="B12" s="140"/>
      <c r="C12" s="140"/>
      <c r="D12" s="140"/>
      <c r="E12" s="140"/>
      <c r="F12" s="140"/>
      <c r="G12" s="141"/>
      <c r="H12" s="57">
        <v>0</v>
      </c>
      <c r="I12" s="57">
        <v>0</v>
      </c>
      <c r="J12" s="58"/>
      <c r="K12" s="32">
        <f>SUM(K11:K11)</f>
        <v>0</v>
      </c>
      <c r="L12" s="33"/>
      <c r="M12" s="32">
        <f>SUM(M11:M11)</f>
        <v>0</v>
      </c>
      <c r="N12" s="32">
        <f>SUM(N11:N11)</f>
        <v>0</v>
      </c>
      <c r="O12" s="365">
        <f>SUM(O11:O11)</f>
        <v>0</v>
      </c>
    </row>
    <row r="13" spans="1:20" s="244" customFormat="1" ht="15" x14ac:dyDescent="0.2">
      <c r="A13" s="35"/>
      <c r="B13" s="103"/>
      <c r="C13" s="103"/>
      <c r="D13" s="103"/>
      <c r="E13" s="103"/>
      <c r="F13" s="103"/>
      <c r="G13" s="103"/>
      <c r="H13" s="163"/>
      <c r="I13" s="163"/>
      <c r="J13" s="163"/>
      <c r="K13" s="163"/>
      <c r="L13" s="103"/>
      <c r="M13" s="163"/>
      <c r="N13" s="163"/>
      <c r="O13" s="361"/>
    </row>
    <row r="14" spans="1:20" s="244" customFormat="1" ht="15.75" x14ac:dyDescent="0.2">
      <c r="A14" s="335" t="s">
        <v>1</v>
      </c>
      <c r="B14" s="75" t="s">
        <v>27</v>
      </c>
      <c r="C14" s="75"/>
      <c r="D14" s="75"/>
      <c r="E14" s="59"/>
      <c r="F14" s="75"/>
      <c r="G14" s="76"/>
      <c r="H14" s="18">
        <f>H8</f>
        <v>630</v>
      </c>
      <c r="I14" s="55">
        <f>I8</f>
        <v>105.6</v>
      </c>
      <c r="J14" s="55">
        <f>J8</f>
        <v>0</v>
      </c>
      <c r="K14" s="55">
        <f>K8</f>
        <v>735.6</v>
      </c>
      <c r="L14" s="56"/>
      <c r="M14" s="55">
        <f>M8</f>
        <v>0</v>
      </c>
      <c r="N14" s="55">
        <f>N8</f>
        <v>0</v>
      </c>
      <c r="O14" s="362">
        <f>SUM(K14-M14-N14)</f>
        <v>735.6</v>
      </c>
    </row>
    <row r="15" spans="1:20" s="244" customFormat="1" ht="15.75" x14ac:dyDescent="0.25">
      <c r="A15" s="35" t="s">
        <v>54</v>
      </c>
      <c r="B15" s="103"/>
      <c r="C15" s="319"/>
      <c r="D15" s="103"/>
      <c r="E15" s="103"/>
      <c r="F15" s="103"/>
      <c r="G15" s="103"/>
      <c r="H15" s="163"/>
      <c r="I15" s="163"/>
      <c r="J15" s="163"/>
      <c r="K15" s="163"/>
      <c r="L15" s="103"/>
      <c r="M15" s="163"/>
      <c r="N15" s="163"/>
      <c r="O15" s="361"/>
    </row>
    <row r="16" spans="1:20" s="330" customFormat="1" ht="15" x14ac:dyDescent="0.2">
      <c r="A16" s="35"/>
      <c r="B16" s="103"/>
      <c r="C16" s="103"/>
      <c r="D16" s="103"/>
      <c r="E16" s="103"/>
      <c r="F16" s="103"/>
      <c r="G16" s="103"/>
      <c r="H16" s="142" t="s">
        <v>42</v>
      </c>
      <c r="I16" s="143"/>
      <c r="J16" s="143"/>
      <c r="K16" s="143"/>
      <c r="L16" s="143"/>
      <c r="M16" s="143"/>
      <c r="N16" s="143"/>
      <c r="O16" s="366">
        <v>30</v>
      </c>
    </row>
    <row r="17" spans="1:17" s="330" customFormat="1" ht="16.5" thickBot="1" x14ac:dyDescent="0.25">
      <c r="A17" s="35"/>
      <c r="B17" s="103"/>
      <c r="C17" s="103"/>
      <c r="D17" s="103"/>
      <c r="E17" s="103"/>
      <c r="F17" s="103"/>
      <c r="G17" s="103"/>
      <c r="H17" s="336" t="s">
        <v>44</v>
      </c>
      <c r="I17" s="337"/>
      <c r="J17" s="337"/>
      <c r="K17" s="337"/>
      <c r="L17" s="337"/>
      <c r="M17" s="337"/>
      <c r="N17" s="337"/>
      <c r="O17" s="367">
        <f>O16*1</f>
        <v>30</v>
      </c>
    </row>
    <row r="18" spans="1:17" s="330" customFormat="1" ht="16.5" thickBot="1" x14ac:dyDescent="0.25">
      <c r="A18" s="107"/>
      <c r="B18" s="108"/>
      <c r="C18" s="108"/>
      <c r="D18" s="108"/>
      <c r="E18" s="108"/>
      <c r="F18" s="108"/>
      <c r="G18" s="108"/>
      <c r="H18" s="338" t="s">
        <v>45</v>
      </c>
      <c r="I18" s="339"/>
      <c r="J18" s="339"/>
      <c r="K18" s="339"/>
      <c r="L18" s="339"/>
      <c r="M18" s="339"/>
      <c r="N18" s="339"/>
      <c r="O18" s="368">
        <f>SUM(O14+O17)</f>
        <v>765.6</v>
      </c>
      <c r="Q18" s="340"/>
    </row>
    <row r="19" spans="1:17" s="341" customFormat="1" x14ac:dyDescent="0.2">
      <c r="H19" s="354"/>
      <c r="I19" s="354"/>
      <c r="J19" s="354"/>
      <c r="K19" s="354"/>
      <c r="M19" s="354"/>
      <c r="N19" s="354"/>
      <c r="O19" s="354"/>
    </row>
    <row r="20" spans="1:17" s="341" customFormat="1" x14ac:dyDescent="0.2">
      <c r="H20" s="354"/>
      <c r="I20" s="354"/>
      <c r="J20" s="354"/>
      <c r="K20" s="354"/>
      <c r="M20" s="354"/>
      <c r="N20" s="354"/>
      <c r="O20" s="354"/>
    </row>
    <row r="21" spans="1:17" s="341" customFormat="1" x14ac:dyDescent="0.2">
      <c r="H21" s="354"/>
      <c r="I21" s="354"/>
      <c r="J21" s="354"/>
      <c r="K21" s="354"/>
      <c r="M21" s="354"/>
      <c r="N21" s="354"/>
      <c r="O21" s="354"/>
    </row>
    <row r="22" spans="1:17" s="341" customFormat="1" x14ac:dyDescent="0.2">
      <c r="H22" s="354"/>
      <c r="I22" s="354"/>
      <c r="J22" s="354"/>
      <c r="K22" s="354"/>
      <c r="M22" s="354"/>
      <c r="N22" s="354"/>
      <c r="O22" s="354"/>
    </row>
    <row r="23" spans="1:17" s="341" customFormat="1" x14ac:dyDescent="0.2">
      <c r="H23" s="354"/>
      <c r="I23" s="354"/>
      <c r="J23" s="354"/>
      <c r="K23" s="354"/>
      <c r="M23" s="354"/>
      <c r="N23" s="354"/>
      <c r="O23" s="354"/>
    </row>
    <row r="24" spans="1:17" s="341" customFormat="1" x14ac:dyDescent="0.2">
      <c r="H24" s="354"/>
      <c r="I24" s="354"/>
      <c r="J24" s="354"/>
      <c r="K24" s="354"/>
      <c r="M24" s="354"/>
      <c r="N24" s="354"/>
      <c r="O24" s="354"/>
    </row>
    <row r="25" spans="1:17" s="341" customFormat="1" x14ac:dyDescent="0.2">
      <c r="H25" s="354"/>
      <c r="I25" s="354"/>
      <c r="J25" s="354"/>
      <c r="K25" s="354"/>
      <c r="M25" s="354"/>
      <c r="N25" s="354"/>
      <c r="O25" s="354"/>
    </row>
    <row r="26" spans="1:17" s="341" customFormat="1" x14ac:dyDescent="0.2">
      <c r="H26" s="354"/>
      <c r="I26" s="354"/>
      <c r="J26" s="354"/>
      <c r="K26" s="354"/>
      <c r="M26" s="354"/>
      <c r="N26" s="354"/>
      <c r="O26" s="354"/>
    </row>
    <row r="27" spans="1:17" s="341" customFormat="1" x14ac:dyDescent="0.2">
      <c r="H27" s="354"/>
      <c r="I27" s="354"/>
      <c r="J27" s="354"/>
      <c r="K27" s="354"/>
      <c r="M27" s="354"/>
      <c r="N27" s="354"/>
      <c r="O27" s="354"/>
    </row>
    <row r="28" spans="1:17" s="341" customFormat="1" x14ac:dyDescent="0.2">
      <c r="H28" s="354"/>
      <c r="I28" s="354"/>
      <c r="J28" s="354"/>
      <c r="K28" s="354"/>
      <c r="M28" s="354"/>
      <c r="N28" s="354"/>
      <c r="O28" s="354"/>
    </row>
    <row r="29" spans="1:17" s="341" customFormat="1" x14ac:dyDescent="0.2">
      <c r="H29" s="354"/>
      <c r="I29" s="354"/>
      <c r="J29" s="354"/>
      <c r="K29" s="354"/>
      <c r="M29" s="354"/>
      <c r="N29" s="354"/>
      <c r="O29" s="354"/>
    </row>
    <row r="30" spans="1:17" s="341" customFormat="1" x14ac:dyDescent="0.2">
      <c r="H30" s="354"/>
      <c r="I30" s="354"/>
      <c r="J30" s="354"/>
      <c r="K30" s="354"/>
      <c r="M30" s="354"/>
      <c r="N30" s="354"/>
      <c r="O30" s="354"/>
    </row>
    <row r="31" spans="1:17" s="341" customFormat="1" x14ac:dyDescent="0.2">
      <c r="H31" s="354"/>
      <c r="I31" s="354"/>
      <c r="J31" s="354"/>
      <c r="K31" s="354"/>
      <c r="M31" s="354"/>
      <c r="N31" s="354"/>
      <c r="O31" s="354"/>
    </row>
    <row r="32" spans="1:17" s="341" customFormat="1" x14ac:dyDescent="0.2">
      <c r="H32" s="354"/>
      <c r="I32" s="354"/>
      <c r="J32" s="354"/>
      <c r="K32" s="354"/>
      <c r="M32" s="354"/>
      <c r="N32" s="354"/>
      <c r="O32" s="354"/>
    </row>
    <row r="33" spans="8:15" s="341" customFormat="1" x14ac:dyDescent="0.2">
      <c r="H33" s="354"/>
      <c r="I33" s="354"/>
      <c r="J33" s="354"/>
      <c r="K33" s="354"/>
      <c r="M33" s="354"/>
      <c r="N33" s="354"/>
      <c r="O33" s="354"/>
    </row>
    <row r="34" spans="8:15" s="341" customFormat="1" x14ac:dyDescent="0.2">
      <c r="H34" s="354"/>
      <c r="I34" s="354"/>
      <c r="J34" s="354"/>
      <c r="K34" s="354"/>
      <c r="M34" s="354"/>
      <c r="N34" s="354"/>
      <c r="O34" s="354"/>
    </row>
    <row r="35" spans="8:15" s="341" customFormat="1" x14ac:dyDescent="0.2">
      <c r="H35" s="354"/>
      <c r="I35" s="354"/>
      <c r="J35" s="354"/>
      <c r="K35" s="354"/>
      <c r="M35" s="354"/>
      <c r="N35" s="354"/>
      <c r="O35" s="354"/>
    </row>
    <row r="36" spans="8:15" s="341" customFormat="1" x14ac:dyDescent="0.2">
      <c r="H36" s="354"/>
      <c r="I36" s="354"/>
      <c r="J36" s="354"/>
      <c r="K36" s="354"/>
      <c r="M36" s="354"/>
      <c r="N36" s="354"/>
      <c r="O36" s="354"/>
    </row>
    <row r="37" spans="8:15" s="341" customFormat="1" x14ac:dyDescent="0.2">
      <c r="H37" s="354"/>
      <c r="I37" s="354"/>
      <c r="J37" s="354"/>
      <c r="K37" s="354"/>
      <c r="M37" s="354"/>
      <c r="N37" s="354"/>
      <c r="O37" s="354"/>
    </row>
    <row r="38" spans="8:15" s="341" customFormat="1" x14ac:dyDescent="0.2">
      <c r="H38" s="354"/>
      <c r="I38" s="354"/>
      <c r="J38" s="354"/>
      <c r="K38" s="354"/>
      <c r="M38" s="354"/>
      <c r="N38" s="354"/>
      <c r="O38" s="354"/>
    </row>
    <row r="39" spans="8:15" s="341" customFormat="1" x14ac:dyDescent="0.2">
      <c r="H39" s="354"/>
      <c r="I39" s="354"/>
      <c r="J39" s="354"/>
      <c r="K39" s="354"/>
      <c r="M39" s="354"/>
      <c r="N39" s="354"/>
      <c r="O39" s="354"/>
    </row>
    <row r="40" spans="8:15" s="341" customFormat="1" x14ac:dyDescent="0.2">
      <c r="H40" s="354"/>
      <c r="I40" s="354"/>
      <c r="J40" s="354"/>
      <c r="K40" s="354"/>
      <c r="M40" s="354"/>
      <c r="N40" s="354"/>
      <c r="O40" s="354"/>
    </row>
    <row r="41" spans="8:15" s="244" customFormat="1" ht="18" x14ac:dyDescent="0.2">
      <c r="H41" s="287"/>
      <c r="I41" s="287"/>
      <c r="J41" s="287"/>
      <c r="K41" s="287"/>
      <c r="L41" s="245"/>
      <c r="M41" s="287"/>
      <c r="N41" s="287"/>
      <c r="O41" s="300"/>
    </row>
  </sheetData>
  <mergeCells count="25">
    <mergeCell ref="A2:C2"/>
    <mergeCell ref="D2:E2"/>
    <mergeCell ref="J2:O2"/>
    <mergeCell ref="A3:C3"/>
    <mergeCell ref="D3:E3"/>
    <mergeCell ref="J3:O3"/>
    <mergeCell ref="H17:N17"/>
    <mergeCell ref="H18:N18"/>
    <mergeCell ref="O4:O5"/>
    <mergeCell ref="A4:A5"/>
    <mergeCell ref="B4:B5"/>
    <mergeCell ref="C4:C5"/>
    <mergeCell ref="D4:D5"/>
    <mergeCell ref="E4:E5"/>
    <mergeCell ref="F4:F5"/>
    <mergeCell ref="G4:G5"/>
    <mergeCell ref="B8:G8"/>
    <mergeCell ref="A9:O9"/>
    <mergeCell ref="B12:G12"/>
    <mergeCell ref="H16:N16"/>
    <mergeCell ref="H4:H5"/>
    <mergeCell ref="I4:I5"/>
    <mergeCell ref="J4:J5"/>
    <mergeCell ref="K4:K5"/>
    <mergeCell ref="L4:N4"/>
  </mergeCells>
  <phoneticPr fontId="13" type="noConversion"/>
  <pageMargins left="0.31496062992125984" right="0.11811023622047245" top="0.39370078740157483" bottom="0.3937007874015748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activeCell="I5" sqref="I5:I6"/>
    </sheetView>
  </sheetViews>
  <sheetFormatPr defaultRowHeight="15" x14ac:dyDescent="0.25"/>
  <cols>
    <col min="1" max="1" width="5" style="12" customWidth="1"/>
    <col min="2" max="2" width="42.42578125" style="12" customWidth="1"/>
    <col min="3" max="3" width="12.85546875" style="12" bestFit="1" customWidth="1"/>
    <col min="4" max="4" width="12.140625" style="12" customWidth="1"/>
    <col min="5" max="5" width="3.85546875" style="12" customWidth="1"/>
    <col min="6" max="6" width="11.28515625" style="12" bestFit="1" customWidth="1"/>
    <col min="7" max="7" width="12.28515625" style="12" customWidth="1"/>
    <col min="8" max="8" width="14.5703125" style="12" bestFit="1" customWidth="1"/>
    <col min="9" max="9" width="12.7109375" style="12" bestFit="1" customWidth="1"/>
    <col min="10" max="10" width="11.5703125" style="12" bestFit="1" customWidth="1"/>
    <col min="11" max="11" width="12.140625" style="12" bestFit="1" customWidth="1"/>
    <col min="12" max="12" width="7.5703125" style="12" customWidth="1"/>
    <col min="13" max="13" width="9.42578125" style="12" bestFit="1" customWidth="1"/>
    <col min="14" max="14" width="9.28515625" style="12" bestFit="1" customWidth="1"/>
    <col min="15" max="15" width="11.7109375" style="12" bestFit="1" customWidth="1"/>
    <col min="16" max="16" width="0.140625" style="12" customWidth="1"/>
    <col min="17" max="16384" width="9.140625" style="12"/>
  </cols>
  <sheetData>
    <row r="1" spans="1:15" ht="67.5" customHeight="1" thickBot="1" x14ac:dyDescent="0.3">
      <c r="A1" s="325" t="s">
        <v>1</v>
      </c>
      <c r="B1" s="326"/>
      <c r="C1" s="326"/>
      <c r="D1" s="326"/>
      <c r="E1" s="327"/>
      <c r="F1" s="326"/>
      <c r="G1" s="326"/>
      <c r="H1" s="326"/>
      <c r="I1" s="326"/>
      <c r="J1" s="326"/>
      <c r="K1" s="326"/>
      <c r="L1" s="326"/>
      <c r="M1" s="326"/>
      <c r="N1" s="326"/>
      <c r="O1" s="328"/>
    </row>
    <row r="2" spans="1:15" ht="23.25" customHeight="1" x14ac:dyDescent="0.25">
      <c r="A2" s="249" t="s">
        <v>114</v>
      </c>
      <c r="B2" s="250"/>
      <c r="C2" s="250"/>
      <c r="D2" s="250" t="s">
        <v>53</v>
      </c>
      <c r="E2" s="250"/>
      <c r="F2" s="272" t="s">
        <v>2</v>
      </c>
      <c r="G2" s="272" t="s">
        <v>3</v>
      </c>
      <c r="H2" s="272" t="s">
        <v>32</v>
      </c>
      <c r="I2" s="272" t="s">
        <v>4</v>
      </c>
      <c r="J2" s="250" t="s">
        <v>5</v>
      </c>
      <c r="K2" s="250"/>
      <c r="L2" s="250"/>
      <c r="M2" s="250"/>
      <c r="N2" s="250"/>
      <c r="O2" s="273"/>
    </row>
    <row r="3" spans="1:15" ht="32.25" customHeight="1" x14ac:dyDescent="0.25">
      <c r="A3" s="394" t="s">
        <v>215</v>
      </c>
      <c r="B3" s="395"/>
      <c r="C3" s="395"/>
      <c r="D3" s="380" t="s">
        <v>193</v>
      </c>
      <c r="E3" s="380"/>
      <c r="F3" s="257" t="s">
        <v>88</v>
      </c>
      <c r="G3" s="257" t="s">
        <v>192</v>
      </c>
      <c r="H3" s="258">
        <v>22</v>
      </c>
      <c r="I3" s="259">
        <v>4.8</v>
      </c>
      <c r="J3" s="260" t="s">
        <v>6</v>
      </c>
      <c r="K3" s="260"/>
      <c r="L3" s="260"/>
      <c r="M3" s="260"/>
      <c r="N3" s="260"/>
      <c r="O3" s="261"/>
    </row>
    <row r="4" spans="1:15" x14ac:dyDescent="0.25">
      <c r="A4" s="381"/>
      <c r="B4" s="382"/>
      <c r="C4" s="382"/>
      <c r="D4" s="383"/>
      <c r="E4" s="383"/>
      <c r="F4" s="384"/>
      <c r="G4" s="384"/>
      <c r="H4" s="385"/>
      <c r="I4" s="386"/>
      <c r="J4" s="387"/>
      <c r="K4" s="387"/>
      <c r="L4" s="387"/>
      <c r="M4" s="387"/>
      <c r="N4" s="387"/>
      <c r="O4" s="388"/>
    </row>
    <row r="5" spans="1:15" x14ac:dyDescent="0.25">
      <c r="A5" s="396" t="s">
        <v>7</v>
      </c>
      <c r="B5" s="389" t="s">
        <v>8</v>
      </c>
      <c r="C5" s="389" t="s">
        <v>9</v>
      </c>
      <c r="D5" s="389" t="s">
        <v>10</v>
      </c>
      <c r="E5" s="389" t="s">
        <v>11</v>
      </c>
      <c r="F5" s="389"/>
      <c r="G5" s="389" t="s">
        <v>13</v>
      </c>
      <c r="H5" s="389" t="s">
        <v>28</v>
      </c>
      <c r="I5" s="389" t="s">
        <v>14</v>
      </c>
      <c r="J5" s="389" t="s">
        <v>15</v>
      </c>
      <c r="K5" s="389" t="s">
        <v>16</v>
      </c>
      <c r="L5" s="390" t="s">
        <v>17</v>
      </c>
      <c r="M5" s="391"/>
      <c r="N5" s="392"/>
      <c r="O5" s="397" t="s">
        <v>18</v>
      </c>
    </row>
    <row r="6" spans="1:15" ht="39" thickBot="1" x14ac:dyDescent="0.3">
      <c r="A6" s="398"/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267" t="s">
        <v>19</v>
      </c>
      <c r="M6" s="268" t="s">
        <v>20</v>
      </c>
      <c r="N6" s="268" t="s">
        <v>21</v>
      </c>
      <c r="O6" s="399"/>
    </row>
    <row r="7" spans="1:15" x14ac:dyDescent="0.25">
      <c r="A7" s="8">
        <v>1</v>
      </c>
      <c r="B7" s="423" t="s">
        <v>186</v>
      </c>
      <c r="C7" s="423" t="s">
        <v>152</v>
      </c>
      <c r="D7" s="423" t="s">
        <v>35</v>
      </c>
      <c r="E7" s="64">
        <v>1</v>
      </c>
      <c r="F7" s="66">
        <v>45505</v>
      </c>
      <c r="G7" s="66">
        <v>45689</v>
      </c>
      <c r="H7" s="378">
        <v>630</v>
      </c>
      <c r="I7" s="379">
        <v>105.6</v>
      </c>
      <c r="J7" s="65"/>
      <c r="K7" s="379">
        <f t="shared" ref="K7:K11" si="0">H7+I7+J7</f>
        <v>735.6</v>
      </c>
      <c r="L7" s="235"/>
      <c r="M7" s="379"/>
      <c r="N7" s="379"/>
      <c r="O7" s="400">
        <f>SUM(K7-M7-N7)</f>
        <v>735.6</v>
      </c>
    </row>
    <row r="8" spans="1:15" x14ac:dyDescent="0.25">
      <c r="A8" s="8">
        <v>2</v>
      </c>
      <c r="B8" s="73" t="s">
        <v>125</v>
      </c>
      <c r="C8" s="73" t="s">
        <v>124</v>
      </c>
      <c r="D8" s="16" t="s">
        <v>35</v>
      </c>
      <c r="E8" s="47">
        <v>3</v>
      </c>
      <c r="F8" s="17">
        <v>45385</v>
      </c>
      <c r="G8" s="17">
        <v>45567</v>
      </c>
      <c r="H8" s="48">
        <v>630</v>
      </c>
      <c r="I8" s="69">
        <v>57.6</v>
      </c>
      <c r="J8" s="74"/>
      <c r="K8" s="69">
        <f t="shared" si="0"/>
        <v>687.6</v>
      </c>
      <c r="L8" s="72"/>
      <c r="M8" s="69"/>
      <c r="N8" s="69"/>
      <c r="O8" s="401">
        <f t="shared" ref="O8:O12" si="1">SUM(K8-M8-N8)</f>
        <v>687.6</v>
      </c>
    </row>
    <row r="9" spans="1:15" x14ac:dyDescent="0.25">
      <c r="A9" s="8">
        <v>3</v>
      </c>
      <c r="B9" s="424" t="s">
        <v>151</v>
      </c>
      <c r="C9" s="424" t="s">
        <v>152</v>
      </c>
      <c r="D9" s="424" t="s">
        <v>35</v>
      </c>
      <c r="E9" s="52">
        <v>3</v>
      </c>
      <c r="F9" s="2">
        <v>45385</v>
      </c>
      <c r="G9" s="17">
        <v>45567</v>
      </c>
      <c r="H9" s="48">
        <v>630</v>
      </c>
      <c r="I9" s="69">
        <v>57.6</v>
      </c>
      <c r="J9" s="49"/>
      <c r="K9" s="69">
        <f t="shared" si="0"/>
        <v>687.6</v>
      </c>
      <c r="L9" s="72"/>
      <c r="M9" s="69"/>
      <c r="N9" s="69"/>
      <c r="O9" s="401">
        <f t="shared" si="1"/>
        <v>687.6</v>
      </c>
    </row>
    <row r="10" spans="1:15" x14ac:dyDescent="0.25">
      <c r="A10" s="8">
        <v>4</v>
      </c>
      <c r="B10" s="424" t="s">
        <v>183</v>
      </c>
      <c r="C10" s="424" t="s">
        <v>180</v>
      </c>
      <c r="D10" s="424" t="s">
        <v>35</v>
      </c>
      <c r="E10" s="52">
        <v>1</v>
      </c>
      <c r="F10" s="17">
        <v>45505</v>
      </c>
      <c r="G10" s="17">
        <v>45689</v>
      </c>
      <c r="H10" s="48">
        <v>630</v>
      </c>
      <c r="I10" s="69">
        <v>105.6</v>
      </c>
      <c r="J10" s="49"/>
      <c r="K10" s="69">
        <f t="shared" si="0"/>
        <v>735.6</v>
      </c>
      <c r="L10" s="72"/>
      <c r="M10" s="69"/>
      <c r="N10" s="69"/>
      <c r="O10" s="401">
        <f t="shared" si="1"/>
        <v>735.6</v>
      </c>
    </row>
    <row r="11" spans="1:15" x14ac:dyDescent="0.25">
      <c r="A11" s="8">
        <v>5</v>
      </c>
      <c r="B11" s="424" t="s">
        <v>184</v>
      </c>
      <c r="C11" s="424" t="s">
        <v>152</v>
      </c>
      <c r="D11" s="424" t="s">
        <v>185</v>
      </c>
      <c r="E11" s="52">
        <v>1</v>
      </c>
      <c r="F11" s="2">
        <v>45505</v>
      </c>
      <c r="G11" s="17">
        <v>45689</v>
      </c>
      <c r="H11" s="48">
        <v>630</v>
      </c>
      <c r="I11" s="69">
        <v>105.6</v>
      </c>
      <c r="J11" s="49"/>
      <c r="K11" s="69">
        <f t="shared" si="0"/>
        <v>735.6</v>
      </c>
      <c r="L11" s="72">
        <v>3</v>
      </c>
      <c r="M11" s="70"/>
      <c r="N11" s="70">
        <v>14</v>
      </c>
      <c r="O11" s="401">
        <f t="shared" si="1"/>
        <v>721.6</v>
      </c>
    </row>
    <row r="12" spans="1:15" x14ac:dyDescent="0.25">
      <c r="A12" s="8">
        <v>6</v>
      </c>
      <c r="B12" s="424" t="s">
        <v>182</v>
      </c>
      <c r="C12" s="424" t="s">
        <v>152</v>
      </c>
      <c r="D12" s="424" t="s">
        <v>35</v>
      </c>
      <c r="E12" s="52">
        <v>1</v>
      </c>
      <c r="F12" s="2">
        <v>45505</v>
      </c>
      <c r="G12" s="17">
        <v>45689</v>
      </c>
      <c r="H12" s="48">
        <v>630</v>
      </c>
      <c r="I12" s="69">
        <v>105.6</v>
      </c>
      <c r="J12" s="49"/>
      <c r="K12" s="69">
        <f>H12+I12+J12</f>
        <v>735.6</v>
      </c>
      <c r="L12" s="72"/>
      <c r="M12" s="70"/>
      <c r="N12" s="70"/>
      <c r="O12" s="401">
        <f t="shared" si="1"/>
        <v>735.6</v>
      </c>
    </row>
    <row r="13" spans="1:15" x14ac:dyDescent="0.25">
      <c r="A13" s="9"/>
      <c r="B13" s="153" t="s">
        <v>22</v>
      </c>
      <c r="C13" s="153"/>
      <c r="D13" s="153"/>
      <c r="E13" s="153"/>
      <c r="F13" s="153"/>
      <c r="G13" s="154"/>
      <c r="H13" s="51">
        <f>SUM(H7:H12)</f>
        <v>3780</v>
      </c>
      <c r="I13" s="68">
        <f>SUM(I7:I12)</f>
        <v>537.6</v>
      </c>
      <c r="J13" s="43">
        <f>SUM(J8:J8)</f>
        <v>0</v>
      </c>
      <c r="K13" s="50">
        <f>SUM(K7:K12)</f>
        <v>4317.6000000000004</v>
      </c>
      <c r="L13" s="44">
        <v>0</v>
      </c>
      <c r="M13" s="402">
        <f>SUM(M8:M8)</f>
        <v>0</v>
      </c>
      <c r="N13" s="50">
        <f>SUM(N7:N12)</f>
        <v>14</v>
      </c>
      <c r="O13" s="45">
        <f>SUM(O7:O12)</f>
        <v>4303.6000000000004</v>
      </c>
    </row>
    <row r="14" spans="1:15" ht="15.75" thickBot="1" x14ac:dyDescent="0.3">
      <c r="A14" s="301"/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3"/>
    </row>
    <row r="15" spans="1:15" ht="51.75" thickBot="1" x14ac:dyDescent="0.3">
      <c r="A15" s="416" t="s">
        <v>7</v>
      </c>
      <c r="B15" s="417" t="s">
        <v>8</v>
      </c>
      <c r="C15" s="417" t="s">
        <v>9</v>
      </c>
      <c r="D15" s="418" t="s">
        <v>10</v>
      </c>
      <c r="E15" s="419" t="s">
        <v>11</v>
      </c>
      <c r="F15" s="420" t="s">
        <v>23</v>
      </c>
      <c r="G15" s="420" t="s">
        <v>24</v>
      </c>
      <c r="H15" s="417" t="s">
        <v>25</v>
      </c>
      <c r="I15" s="417" t="s">
        <v>14</v>
      </c>
      <c r="J15" s="417" t="s">
        <v>26</v>
      </c>
      <c r="K15" s="417" t="s">
        <v>16</v>
      </c>
      <c r="L15" s="421" t="s">
        <v>19</v>
      </c>
      <c r="M15" s="417" t="s">
        <v>20</v>
      </c>
      <c r="N15" s="417" t="s">
        <v>21</v>
      </c>
      <c r="O15" s="422" t="s">
        <v>18</v>
      </c>
    </row>
    <row r="16" spans="1:15" x14ac:dyDescent="0.25">
      <c r="A16" s="8"/>
      <c r="B16" s="306"/>
      <c r="C16" s="306"/>
      <c r="D16" s="408"/>
      <c r="E16" s="409"/>
      <c r="F16" s="410"/>
      <c r="G16" s="410"/>
      <c r="H16" s="411"/>
      <c r="I16" s="285"/>
      <c r="J16" s="285">
        <v>0</v>
      </c>
      <c r="K16" s="412"/>
      <c r="L16" s="413"/>
      <c r="M16" s="414"/>
      <c r="N16" s="414"/>
      <c r="O16" s="415"/>
    </row>
    <row r="17" spans="1:15" x14ac:dyDescent="0.25">
      <c r="A17" s="236" t="s">
        <v>1</v>
      </c>
      <c r="B17" s="155"/>
      <c r="C17" s="155"/>
      <c r="D17" s="155"/>
      <c r="E17" s="155"/>
      <c r="F17" s="155"/>
      <c r="G17" s="156"/>
      <c r="H17" s="3">
        <v>0</v>
      </c>
      <c r="I17" s="3">
        <v>0</v>
      </c>
      <c r="J17" s="4"/>
      <c r="K17" s="5">
        <f>SUM(K16:K16)</f>
        <v>0</v>
      </c>
      <c r="L17" s="6"/>
      <c r="M17" s="237"/>
      <c r="N17" s="237"/>
      <c r="O17" s="10">
        <v>0</v>
      </c>
    </row>
    <row r="18" spans="1:15" x14ac:dyDescent="0.25">
      <c r="A18" s="11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38"/>
    </row>
    <row r="19" spans="1:15" x14ac:dyDescent="0.25">
      <c r="A19" s="239" t="s">
        <v>1</v>
      </c>
      <c r="B19" s="77" t="s">
        <v>27</v>
      </c>
      <c r="C19" s="77"/>
      <c r="D19" s="77"/>
      <c r="E19" s="7"/>
      <c r="F19" s="77"/>
      <c r="G19" s="78"/>
      <c r="H19" s="60">
        <f>SUM(H17+H13)</f>
        <v>3780</v>
      </c>
      <c r="I19" s="43">
        <f>SUM(I13+I17)</f>
        <v>537.6</v>
      </c>
      <c r="J19" s="43">
        <f>J13</f>
        <v>0</v>
      </c>
      <c r="K19" s="18">
        <f>SUM(K13+K17)</f>
        <v>4317.6000000000004</v>
      </c>
      <c r="L19" s="46"/>
      <c r="M19" s="403">
        <f>M13</f>
        <v>0</v>
      </c>
      <c r="N19" s="403">
        <f>N13</f>
        <v>14</v>
      </c>
      <c r="O19" s="19">
        <f>SUM(O13+O17)</f>
        <v>4303.6000000000004</v>
      </c>
    </row>
    <row r="20" spans="1:15" x14ac:dyDescent="0.25">
      <c r="A20" s="11" t="s">
        <v>31</v>
      </c>
      <c r="B20" s="226"/>
      <c r="C20" s="227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38"/>
    </row>
    <row r="21" spans="1:15" x14ac:dyDescent="0.25">
      <c r="A21" s="11"/>
      <c r="B21" s="226"/>
      <c r="C21" s="226"/>
      <c r="D21" s="226"/>
      <c r="E21" s="226"/>
      <c r="F21" s="226"/>
      <c r="G21" s="226"/>
      <c r="H21" s="404" t="s">
        <v>115</v>
      </c>
      <c r="I21" s="405"/>
      <c r="J21" s="405"/>
      <c r="K21" s="405"/>
      <c r="L21" s="405"/>
      <c r="M21" s="405"/>
      <c r="N21" s="405"/>
      <c r="O21" s="406">
        <v>30</v>
      </c>
    </row>
    <row r="22" spans="1:15" ht="15.75" thickBot="1" x14ac:dyDescent="0.3">
      <c r="A22" s="11"/>
      <c r="B22" s="226"/>
      <c r="C22" s="226"/>
      <c r="D22" s="226"/>
      <c r="E22" s="226"/>
      <c r="F22" s="226"/>
      <c r="G22" s="226"/>
      <c r="H22" s="407" t="s">
        <v>116</v>
      </c>
      <c r="I22" s="371"/>
      <c r="J22" s="371"/>
      <c r="K22" s="371"/>
      <c r="L22" s="371"/>
      <c r="M22" s="371"/>
      <c r="N22" s="371"/>
      <c r="O22" s="376">
        <f>O21*A12</f>
        <v>180</v>
      </c>
    </row>
    <row r="23" spans="1:15" ht="15.75" thickBot="1" x14ac:dyDescent="0.3">
      <c r="A23" s="242"/>
      <c r="B23" s="243"/>
      <c r="C23" s="243"/>
      <c r="D23" s="243"/>
      <c r="E23" s="243"/>
      <c r="F23" s="243"/>
      <c r="G23" s="243"/>
      <c r="H23" s="373" t="s">
        <v>41</v>
      </c>
      <c r="I23" s="374"/>
      <c r="J23" s="374"/>
      <c r="K23" s="374"/>
      <c r="L23" s="374"/>
      <c r="M23" s="374"/>
      <c r="N23" s="374"/>
      <c r="O23" s="377">
        <f>SUM(O19+O22)</f>
        <v>4483.6000000000004</v>
      </c>
    </row>
  </sheetData>
  <mergeCells count="25">
    <mergeCell ref="B17:G17"/>
    <mergeCell ref="H21:N21"/>
    <mergeCell ref="H22:N22"/>
    <mergeCell ref="H23:N23"/>
    <mergeCell ref="J5:J6"/>
    <mergeCell ref="K5:K6"/>
    <mergeCell ref="L5:N5"/>
    <mergeCell ref="O5:O6"/>
    <mergeCell ref="B13:G13"/>
    <mergeCell ref="A14:O14"/>
    <mergeCell ref="D5:D6"/>
    <mergeCell ref="E5:E6"/>
    <mergeCell ref="F5:F6"/>
    <mergeCell ref="G5:G6"/>
    <mergeCell ref="H5:H6"/>
    <mergeCell ref="I5:I6"/>
    <mergeCell ref="A5:A6"/>
    <mergeCell ref="B5:B6"/>
    <mergeCell ref="C5:C6"/>
    <mergeCell ref="A2:C2"/>
    <mergeCell ref="D2:E2"/>
    <mergeCell ref="J2:O2"/>
    <mergeCell ref="A3:C3"/>
    <mergeCell ref="D3:E3"/>
    <mergeCell ref="J3:O3"/>
  </mergeCells>
  <phoneticPr fontId="13" type="noConversion"/>
  <pageMargins left="0.51181102362204722" right="0.51181102362204722" top="0.78740157480314965" bottom="0.78740157480314965" header="0.31496062992125984" footer="0.31496062992125984"/>
  <pageSetup paperSize="9" scale="52" orientation="landscape" horizontalDpi="0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AE0EE7621BF847BB161AA9F846959E" ma:contentTypeVersion="15" ma:contentTypeDescription="Crie um novo documento." ma:contentTypeScope="" ma:versionID="64d567e487ce25293320c8425d6f1244">
  <xsd:schema xmlns:xsd="http://www.w3.org/2001/XMLSchema" xmlns:xs="http://www.w3.org/2001/XMLSchema" xmlns:p="http://schemas.microsoft.com/office/2006/metadata/properties" xmlns:ns2="88567f53-9834-4087-b4db-58b6dcbce5c9" xmlns:ns3="9538b830-2cd6-4fe6-b4dd-8eb6b8dc6b2f" targetNamespace="http://schemas.microsoft.com/office/2006/metadata/properties" ma:root="true" ma:fieldsID="71dc0ec0aad6fcab94131aa52b2fae97" ns2:_="" ns3:_="">
    <xsd:import namespace="88567f53-9834-4087-b4db-58b6dcbce5c9"/>
    <xsd:import namespace="9538b830-2cd6-4fe6-b4dd-8eb6b8dc6b2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67f53-9834-4087-b4db-58b6dcbce5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ec0adfc-57f8-4e57-b706-e92450e15f70}" ma:internalName="TaxCatchAll" ma:showField="CatchAllData" ma:web="88567f53-9834-4087-b4db-58b6dcbce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8b830-2cd6-4fe6-b4dd-8eb6b8dc6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696c08b-d01c-4a4d-9eed-b48c3335f7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38b830-2cd6-4fe6-b4dd-8eb6b8dc6b2f">
      <Terms xmlns="http://schemas.microsoft.com/office/infopath/2007/PartnerControls"/>
    </lcf76f155ced4ddcb4097134ff3c332f>
    <TaxCatchAll xmlns="88567f53-9834-4087-b4db-58b6dcbce5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C1342-C231-4105-9EBE-32C0DA1C8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67f53-9834-4087-b4db-58b6dcbce5c9"/>
    <ds:schemaRef ds:uri="9538b830-2cd6-4fe6-b4dd-8eb6b8dc6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EA2F29-DA20-4C21-AD2D-74D6C1191C45}">
  <ds:schemaRefs>
    <ds:schemaRef ds:uri="http://schemas.microsoft.com/office/2006/metadata/properties"/>
    <ds:schemaRef ds:uri="http://schemas.microsoft.com/office/infopath/2007/PartnerControls"/>
    <ds:schemaRef ds:uri="9538b830-2cd6-4fe6-b4dd-8eb6b8dc6b2f"/>
    <ds:schemaRef ds:uri="88567f53-9834-4087-b4db-58b6dcbce5c9"/>
  </ds:schemaRefs>
</ds:datastoreItem>
</file>

<file path=customXml/itemProps3.xml><?xml version="1.0" encoding="utf-8"?>
<ds:datastoreItem xmlns:ds="http://schemas.openxmlformats.org/officeDocument/2006/customXml" ds:itemID="{44D48CFC-9820-42B5-ABFB-2E8A76D19E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Prog. Estágio</vt:lpstr>
      <vt:lpstr>IGD-M</vt:lpstr>
      <vt:lpstr>CRAS</vt:lpstr>
      <vt:lpstr>CRIANÇA FELIZ</vt:lpstr>
      <vt:lpstr>'Prog. Estágio'!Area_de_impressao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cgmrb</cp:lastModifiedBy>
  <cp:lastPrinted>2024-10-29T15:24:17Z</cp:lastPrinted>
  <dcterms:created xsi:type="dcterms:W3CDTF">2017-01-27T13:47:29Z</dcterms:created>
  <dcterms:modified xsi:type="dcterms:W3CDTF">2024-12-09T20:32:42Z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aa25f9-02cd-4cbd-87d8-d4a5179b21ee_Enabled">
    <vt:lpwstr>true</vt:lpwstr>
  </property>
  <property fmtid="{D5CDD505-2E9C-101B-9397-08002B2CF9AE}" pid="3" name="MSIP_Label_40aa25f9-02cd-4cbd-87d8-d4a5179b21ee_SetDate">
    <vt:lpwstr>2023-11-22T15:38:06Z</vt:lpwstr>
  </property>
  <property fmtid="{D5CDD505-2E9C-101B-9397-08002B2CF9AE}" pid="4" name="MSIP_Label_40aa25f9-02cd-4cbd-87d8-d4a5179b21ee_Method">
    <vt:lpwstr>Standard</vt:lpwstr>
  </property>
  <property fmtid="{D5CDD505-2E9C-101B-9397-08002B2CF9AE}" pid="5" name="MSIP_Label_40aa25f9-02cd-4cbd-87d8-d4a5179b21ee_Name">
    <vt:lpwstr>defa4170-0d19-0005-0004-bc88714345d2</vt:lpwstr>
  </property>
  <property fmtid="{D5CDD505-2E9C-101B-9397-08002B2CF9AE}" pid="6" name="MSIP_Label_40aa25f9-02cd-4cbd-87d8-d4a5179b21ee_SiteId">
    <vt:lpwstr>8e302684-0245-48e2-9345-31008cbfcf66</vt:lpwstr>
  </property>
  <property fmtid="{D5CDD505-2E9C-101B-9397-08002B2CF9AE}" pid="7" name="MSIP_Label_40aa25f9-02cd-4cbd-87d8-d4a5179b21ee_ActionId">
    <vt:lpwstr>886bfc3b-5fd8-499a-ac25-8e05158ac821</vt:lpwstr>
  </property>
  <property fmtid="{D5CDD505-2E9C-101B-9397-08002B2CF9AE}" pid="8" name="MSIP_Label_40aa25f9-02cd-4cbd-87d8-d4a5179b21ee_ContentBits">
    <vt:lpwstr>0</vt:lpwstr>
  </property>
  <property fmtid="{D5CDD505-2E9C-101B-9397-08002B2CF9AE}" pid="9" name="ContentTypeId">
    <vt:lpwstr>0x0101001FAE0EE7621BF847BB161AA9F846959E</vt:lpwstr>
  </property>
  <property fmtid="{D5CDD505-2E9C-101B-9397-08002B2CF9AE}" pid="10" name="MediaServiceImageTags">
    <vt:lpwstr/>
  </property>
</Properties>
</file>